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702" activeTab="1"/>
  </bookViews>
  <sheets>
    <sheet name="LÍQUIDOS DE GAS NATURAL" sheetId="15297" r:id="rId1"/>
    <sheet name="LÍQUIDOS DE GAS NATURAL 21-22" sheetId="15298" r:id="rId2"/>
  </sheets>
  <definedNames>
    <definedName name="_xlnm._FilterDatabase" localSheetId="0" hidden="1">'LÍQUIDOS DE GAS NATURAL'!$D$13:$HS$18</definedName>
    <definedName name="_xlnm._FilterDatabase" localSheetId="1" hidden="1">'LÍQUIDOS DE GAS NATURAL 21-22'!$D$13:$E$18</definedName>
    <definedName name="_xlnm.Print_Area" localSheetId="0">'LÍQUIDOS DE GAS NATURAL'!$D$4:$IU$77</definedName>
    <definedName name="_xlnm.Print_Area" localSheetId="1">'LÍQUIDOS DE GAS NATURAL 21-22'!$D$4:$AT$77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20" i="15298" l="1"/>
  <c r="AS18" i="15298"/>
  <c r="AT19" i="15298"/>
  <c r="AT20" i="15298" s="1"/>
  <c r="AT17" i="15298"/>
  <c r="AT16" i="15298"/>
  <c r="AT15" i="15298"/>
  <c r="AT14" i="15298"/>
  <c r="AR20" i="15298"/>
  <c r="AR18" i="15298"/>
  <c r="AR22" i="15298" s="1"/>
  <c r="AQ20" i="15298"/>
  <c r="AQ18" i="15298"/>
  <c r="AP20" i="15298"/>
  <c r="AP18" i="15298"/>
  <c r="AO20" i="15298"/>
  <c r="AO18" i="15298"/>
  <c r="AN20" i="15298"/>
  <c r="AN18" i="15298"/>
  <c r="AM20" i="15298"/>
  <c r="AM18" i="15298"/>
  <c r="AL18" i="15298"/>
  <c r="AL20" i="15298"/>
  <c r="AK20" i="15298"/>
  <c r="AK18" i="15298"/>
  <c r="AJ20" i="15298"/>
  <c r="AJ18" i="15298"/>
  <c r="AS22" i="15298" l="1"/>
  <c r="AT18" i="15298"/>
  <c r="AQ22" i="15298"/>
  <c r="AP22" i="15298"/>
  <c r="AO22" i="15298"/>
  <c r="AJ22" i="15298"/>
  <c r="AL22" i="15298"/>
  <c r="AN22" i="15298"/>
  <c r="AM22" i="15298"/>
  <c r="AK22" i="15298"/>
  <c r="AI18" i="15298"/>
  <c r="AI20" i="15298"/>
  <c r="AH20" i="15298"/>
  <c r="AH18" i="15298"/>
  <c r="AI22" i="15298" l="1"/>
  <c r="AH22" i="15298"/>
  <c r="AG20" i="15298" l="1"/>
  <c r="AG18" i="15298"/>
  <c r="AF20" i="15298"/>
  <c r="AF18" i="15298"/>
  <c r="AT22" i="15298"/>
  <c r="AE20" i="15298"/>
  <c r="AE18" i="15298"/>
  <c r="AD20" i="15298"/>
  <c r="AD18" i="15298"/>
  <c r="AC18" i="15298"/>
  <c r="AC20" i="15298"/>
  <c r="AB20" i="15298"/>
  <c r="AA20" i="15298"/>
  <c r="Z20" i="15298"/>
  <c r="Y20" i="15298"/>
  <c r="X20" i="15298"/>
  <c r="W20" i="15298"/>
  <c r="V20" i="15298"/>
  <c r="U20" i="15298"/>
  <c r="T20" i="15298"/>
  <c r="S20" i="15298"/>
  <c r="R20" i="15298"/>
  <c r="Q20" i="15298"/>
  <c r="P20" i="15298"/>
  <c r="O20" i="15298"/>
  <c r="N20" i="15298"/>
  <c r="M20" i="15298"/>
  <c r="L20" i="15298"/>
  <c r="K20" i="15298"/>
  <c r="J20" i="15298"/>
  <c r="I20" i="15298"/>
  <c r="H20" i="15298"/>
  <c r="G20" i="15298"/>
  <c r="F20" i="15298"/>
  <c r="AB18" i="15298"/>
  <c r="AA18" i="15298"/>
  <c r="Z18" i="15298"/>
  <c r="Y18" i="15298"/>
  <c r="X18" i="15298"/>
  <c r="W18" i="15298"/>
  <c r="V18" i="15298"/>
  <c r="U18" i="15298"/>
  <c r="T18" i="15298"/>
  <c r="S18" i="15298"/>
  <c r="R18" i="15298"/>
  <c r="Q18" i="15298"/>
  <c r="O18" i="15298"/>
  <c r="I18" i="15298"/>
  <c r="H18" i="15298"/>
  <c r="G18" i="15298"/>
  <c r="F18" i="15298"/>
  <c r="P17" i="15298"/>
  <c r="N17" i="15298"/>
  <c r="M17" i="15298"/>
  <c r="L17" i="15298"/>
  <c r="K17" i="15298"/>
  <c r="J17" i="15298"/>
  <c r="P16" i="15298"/>
  <c r="N16" i="15298"/>
  <c r="M16" i="15298"/>
  <c r="L16" i="15298"/>
  <c r="K16" i="15298"/>
  <c r="J16" i="15298"/>
  <c r="P15" i="15298"/>
  <c r="N15" i="15298"/>
  <c r="M15" i="15298"/>
  <c r="L15" i="15298"/>
  <c r="K15" i="15298"/>
  <c r="J15" i="15298"/>
  <c r="IT20" i="15297"/>
  <c r="IT18" i="15297"/>
  <c r="IT22" i="15297" s="1"/>
  <c r="IU15" i="15297"/>
  <c r="IU16" i="15297"/>
  <c r="IU17" i="15297"/>
  <c r="IU19" i="15297"/>
  <c r="IU14" i="15297"/>
  <c r="IS18" i="15297"/>
  <c r="IS20" i="15297"/>
  <c r="IU20" i="15297" s="1"/>
  <c r="IR18" i="15297"/>
  <c r="IR20" i="15297"/>
  <c r="IQ18" i="15297"/>
  <c r="IQ20" i="15297"/>
  <c r="IP18" i="15297"/>
  <c r="IP20" i="15297"/>
  <c r="IP22" i="15297" s="1"/>
  <c r="IO18" i="15297"/>
  <c r="IO20" i="15297"/>
  <c r="IN18" i="15297"/>
  <c r="IN20" i="15297"/>
  <c r="IM18" i="15297"/>
  <c r="IM20" i="15297"/>
  <c r="IM22" i="15297" s="1"/>
  <c r="IL18" i="15297"/>
  <c r="IL20" i="15297"/>
  <c r="IK20" i="15297"/>
  <c r="IK18" i="15297"/>
  <c r="IK22" i="15297" s="1"/>
  <c r="IJ18" i="15297"/>
  <c r="IJ20" i="15297"/>
  <c r="II18" i="15297"/>
  <c r="II20" i="15297"/>
  <c r="IH17" i="15297"/>
  <c r="IH15" i="15297"/>
  <c r="IH16" i="15297"/>
  <c r="IH20" i="15297"/>
  <c r="IG20" i="15297"/>
  <c r="IG18" i="15297"/>
  <c r="IG22" i="15297" s="1"/>
  <c r="IF17" i="15297"/>
  <c r="IF16" i="15297"/>
  <c r="IF15" i="15297"/>
  <c r="IF20" i="15297"/>
  <c r="IE17" i="15297"/>
  <c r="IE16" i="15297"/>
  <c r="IE15" i="15297"/>
  <c r="IE20" i="15297"/>
  <c r="ID17" i="15297"/>
  <c r="ID16" i="15297"/>
  <c r="ID15" i="15297"/>
  <c r="ID18" i="15297" s="1"/>
  <c r="ID22" i="15297" s="1"/>
  <c r="ID20" i="15297"/>
  <c r="IC17" i="15297"/>
  <c r="IC16" i="15297"/>
  <c r="IC15" i="15297"/>
  <c r="IC20" i="15297"/>
  <c r="IB17" i="15297"/>
  <c r="IB15" i="15297"/>
  <c r="IB16" i="15297"/>
  <c r="IB20" i="15297"/>
  <c r="IA20" i="15297"/>
  <c r="IA18" i="15297"/>
  <c r="IA22" i="15297" s="1"/>
  <c r="HZ20" i="15297"/>
  <c r="HZ18" i="15297"/>
  <c r="HZ22" i="15297" s="1"/>
  <c r="HY20" i="15297"/>
  <c r="HY18" i="15297"/>
  <c r="HY22" i="15297" s="1"/>
  <c r="HX18" i="15297"/>
  <c r="HX20" i="15297"/>
  <c r="HW20" i="15297"/>
  <c r="HW18" i="15297"/>
  <c r="HV20" i="15297"/>
  <c r="HV18" i="15297"/>
  <c r="HV22" i="15297" s="1"/>
  <c r="HU20" i="15297"/>
  <c r="HU18" i="15297"/>
  <c r="HU22" i="15297"/>
  <c r="HT18" i="15297"/>
  <c r="HT22" i="15297" s="1"/>
  <c r="HT20" i="15297"/>
  <c r="HS20" i="15297"/>
  <c r="HS18" i="15297"/>
  <c r="HS22" i="15297" s="1"/>
  <c r="HR18" i="15297"/>
  <c r="HR22" i="15297" s="1"/>
  <c r="HR20" i="15297"/>
  <c r="HQ20" i="15297"/>
  <c r="HQ18" i="15297"/>
  <c r="HQ22" i="15297" s="1"/>
  <c r="HP20" i="15297"/>
  <c r="HP18" i="15297"/>
  <c r="HO20" i="15297"/>
  <c r="HO18" i="15297"/>
  <c r="HN20" i="15297"/>
  <c r="HN22" i="15297" s="1"/>
  <c r="HN18" i="15297"/>
  <c r="HM20" i="15297"/>
  <c r="HM18" i="15297"/>
  <c r="HM22" i="15297" s="1"/>
  <c r="HL20" i="15297"/>
  <c r="HL18" i="15297"/>
  <c r="HK20" i="15297"/>
  <c r="HK18" i="15297"/>
  <c r="HJ20" i="15297"/>
  <c r="HJ18" i="15297"/>
  <c r="GW18" i="15297"/>
  <c r="GW20" i="15297"/>
  <c r="HI20" i="15297"/>
  <c r="HI18" i="15297"/>
  <c r="HH20" i="15297"/>
  <c r="HG20" i="15297"/>
  <c r="HH18" i="15297"/>
  <c r="HG18" i="15297"/>
  <c r="HF20" i="15297"/>
  <c r="HF18" i="15297"/>
  <c r="HE20" i="15297"/>
  <c r="HE18" i="15297"/>
  <c r="GS20" i="15297"/>
  <c r="GT20" i="15297"/>
  <c r="GU20" i="15297"/>
  <c r="GU22" i="15297" s="1"/>
  <c r="GV20" i="15297"/>
  <c r="GX20" i="15297"/>
  <c r="GY20" i="15297"/>
  <c r="GZ20" i="15297"/>
  <c r="HA20" i="15297"/>
  <c r="HB20" i="15297"/>
  <c r="HC20" i="15297"/>
  <c r="HD20" i="15297"/>
  <c r="GS18" i="15297"/>
  <c r="GT18" i="15297"/>
  <c r="GU18" i="15297"/>
  <c r="GV18" i="15297"/>
  <c r="GX18" i="15297"/>
  <c r="GY18" i="15297"/>
  <c r="GY22" i="15297" s="1"/>
  <c r="GZ18" i="15297"/>
  <c r="GZ22" i="15297" s="1"/>
  <c r="HA18" i="15297"/>
  <c r="HB18" i="15297"/>
  <c r="HC18" i="15297"/>
  <c r="HD18" i="15297"/>
  <c r="HD22" i="15297" s="1"/>
  <c r="GR20" i="15297"/>
  <c r="GR18" i="15297"/>
  <c r="IJ22" i="15297" l="1"/>
  <c r="IF18" i="15297"/>
  <c r="IF22" i="15297" s="1"/>
  <c r="GR22" i="15297"/>
  <c r="GT22" i="15297"/>
  <c r="HH22" i="15297"/>
  <c r="HC22" i="15297"/>
  <c r="HB22" i="15297"/>
  <c r="GS22" i="15297"/>
  <c r="HJ22" i="15297"/>
  <c r="GV22" i="15297"/>
  <c r="HI22" i="15297"/>
  <c r="HL22" i="15297"/>
  <c r="IL22" i="15297"/>
  <c r="IN22" i="15297"/>
  <c r="HG22" i="15297"/>
  <c r="GW22" i="15297"/>
  <c r="HK22" i="15297"/>
  <c r="IB18" i="15297"/>
  <c r="IB22" i="15297" s="1"/>
  <c r="IH18" i="15297"/>
  <c r="IH22" i="15297" s="1"/>
  <c r="GX22" i="15297"/>
  <c r="HA22" i="15297"/>
  <c r="IE18" i="15297"/>
  <c r="IE22" i="15297" s="1"/>
  <c r="HE22" i="15297"/>
  <c r="HP22" i="15297"/>
  <c r="HX22" i="15297"/>
  <c r="IO22" i="15297"/>
  <c r="IQ22" i="15297"/>
  <c r="IS22" i="15297"/>
  <c r="HF22" i="15297"/>
  <c r="HO22" i="15297"/>
  <c r="HW22" i="15297"/>
  <c r="IC18" i="15297"/>
  <c r="IC22" i="15297" s="1"/>
  <c r="II22" i="15297"/>
  <c r="IR22" i="15297"/>
  <c r="AD22" i="15298"/>
  <c r="X22" i="15298"/>
  <c r="P18" i="15298"/>
  <c r="P22" i="15298" s="1"/>
  <c r="Q22" i="15298"/>
  <c r="U22" i="15298"/>
  <c r="Y22" i="15298"/>
  <c r="Z22" i="15298"/>
  <c r="O22" i="15298"/>
  <c r="R22" i="15298"/>
  <c r="V22" i="15298"/>
  <c r="AF22" i="15298"/>
  <c r="AG22" i="15298"/>
  <c r="F22" i="15298"/>
  <c r="S22" i="15298"/>
  <c r="W22" i="15298"/>
  <c r="AA22" i="15298"/>
  <c r="T22" i="15298"/>
  <c r="G22" i="15298"/>
  <c r="I22" i="15298"/>
  <c r="AE22" i="15298"/>
  <c r="J18" i="15298"/>
  <c r="J22" i="15298" s="1"/>
  <c r="L18" i="15298"/>
  <c r="L22" i="15298" s="1"/>
  <c r="AB22" i="15298"/>
  <c r="N18" i="15298"/>
  <c r="N22" i="15298" s="1"/>
  <c r="IU22" i="15297"/>
  <c r="K18" i="15298"/>
  <c r="K22" i="15298" s="1"/>
  <c r="AC22" i="15298"/>
  <c r="IU18" i="15297"/>
  <c r="M18" i="15298"/>
  <c r="M22" i="15298" s="1"/>
  <c r="H22" i="15298"/>
</calcChain>
</file>

<file path=xl/sharedStrings.xml><?xml version="1.0" encoding="utf-8"?>
<sst xmlns="http://schemas.openxmlformats.org/spreadsheetml/2006/main" count="335" uniqueCount="53">
  <si>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</si>
  <si>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</si>
  <si>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</si>
  <si>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</si>
  <si>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</si>
  <si>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</si>
  <si>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</si>
  <si>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</si>
  <si>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</si>
  <si>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</si>
  <si>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</si>
  <si>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</si>
  <si>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</si>
  <si>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</si>
  <si>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</si>
  <si>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</si>
  <si>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</si>
  <si>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</si>
  <si>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</si>
  <si>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</si>
  <si>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</si>
  <si>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</si>
  <si>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</si>
  <si>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</si>
  <si>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</si>
  <si>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</si>
  <si>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</si>
  <si>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</si>
  <si>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</si>
  <si>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</si>
  <si>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</si>
  <si>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</si>
  <si>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</si>
  <si>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</si>
  <si>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</si>
  <si>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</si>
  <si>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</si>
  <si>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</si>
  <si>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</si>
  <si>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</si>
  <si>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</si>
  <si>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</si>
  <si>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</si>
  <si>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</si>
  <si>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</si>
  <si>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</si>
  <si>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</si>
  <si>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</si>
  <si>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</si>
  <si>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</si>
  <si>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</si>
  <si>
    <t>ABRIL 2022</t>
  </si>
  <si>
    <t>DIFERENCIA ABR22-MAR22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</si>
</sst>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7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2" fontId="2" fillId="11" borderId="0" xfId="0" applyNumberFormat="1" applyFont="1" applyFill="1" applyBorder="1" applyAlignment="1">
      <alignment horizontal="center" vertical="center"/>
    </xf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/>
    </xf>
    <xf numFmtId="4" fontId="3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/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/>
    <xf numFmtId="3" fontId="2" fillId="11" borderId="0" xfId="0" applyNumberFormat="1" applyFont="1" applyFill="1" applyBorder="1"/>
    <xf numFmtId="0" fontId="5" fillId="11" borderId="0" xfId="0" applyFont="1" applyFill="1"/>
    <xf numFmtId="0" fontId="3" fillId="11" borderId="0" xfId="0" applyFont="1" applyFill="1"/>
    <xf numFmtId="3" fontId="3" fillId="11" borderId="0" xfId="0" applyNumberFormat="1" applyFont="1" applyFill="1" applyAlignment="1">
      <alignment horizontal="center"/>
    </xf>
    <xf numFmtId="165" fontId="3" fillId="11" borderId="0" xfId="0" applyNumberFormat="1" applyFont="1" applyFill="1"/>
    <xf numFmtId="3" fontId="3" fillId="11" borderId="0" xfId="0" applyNumberFormat="1" applyFont="1" applyFill="1"/>
    <xf numFmtId="167" fontId="3" fillId="11" borderId="0" xfId="0" applyNumberFormat="1" applyFont="1" applyFill="1"/>
    <xf numFmtId="49" fontId="2" fillId="11" borderId="0" xfId="0" applyNumberFormat="1" applyFont="1" applyFill="1"/>
    <xf numFmtId="171" fontId="2" fillId="11" borderId="0" xfId="1" applyNumberFormat="1" applyFont="1" applyFill="1"/>
    <xf numFmtId="170" fontId="2" fillId="11" borderId="0" xfId="1" applyNumberFormat="1" applyFont="1" applyFill="1"/>
    <xf numFmtId="169" fontId="2" fillId="11" borderId="0" xfId="1" applyNumberFormat="1" applyFont="1" applyFill="1"/>
    <xf numFmtId="168" fontId="2" fillId="11" borderId="0" xfId="1" applyNumberFormat="1" applyFont="1" applyFill="1"/>
    <xf numFmtId="168" fontId="6" fillId="11" borderId="0" xfId="1" applyNumberFormat="1" applyFont="1" applyFill="1"/>
    <xf numFmtId="166" fontId="6" fillId="11" borderId="0" xfId="0" applyNumberFormat="1" applyFont="1" applyFill="1"/>
    <xf numFmtId="0" fontId="6" fillId="11" borderId="0" xfId="0" applyFont="1" applyFill="1"/>
    <xf numFmtId="3" fontId="6" fillId="11" borderId="0" xfId="0" applyNumberFormat="1" applyFont="1" applyFill="1"/>
    <xf numFmtId="4" fontId="2" fillId="11" borderId="0" xfId="0" applyNumberFormat="1" applyFont="1" applyFill="1"/>
    <xf numFmtId="4" fontId="6" fillId="11" borderId="0" xfId="0" applyNumberFormat="1" applyFont="1" applyFill="1"/>
    <xf numFmtId="17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7" fillId="11" borderId="0" xfId="0" applyFont="1" applyFill="1"/>
    <xf numFmtId="17" fontId="2" fillId="11" borderId="0" xfId="0" applyNumberFormat="1" applyFont="1" applyFill="1"/>
    <xf numFmtId="17" fontId="8" fillId="11" borderId="0" xfId="0" applyNumberFormat="1" applyFont="1" applyFill="1"/>
    <xf numFmtId="14" fontId="2" fillId="11" borderId="0" xfId="0" applyNumberFormat="1" applyFont="1" applyFill="1"/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6" fillId="11" borderId="0" xfId="0" applyFont="1" applyFill="1" applyBorder="1" applyAlignment="1">
      <alignment horizontal="center"/>
    </xf>
    <xf numFmtId="17" fontId="6" fillId="11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Alignment="1">
      <alignment horizontal="center"/>
    </xf>
    <xf numFmtId="17" fontId="9" fillId="11" borderId="0" xfId="0" quotePrefix="1" applyNumberFormat="1" applyFont="1" applyFill="1" applyAlignment="1">
      <alignment horizontal="center"/>
    </xf>
    <xf numFmtId="2" fontId="9" fillId="11" borderId="0" xfId="0" quotePrefix="1" applyNumberFormat="1" applyFont="1" applyFill="1" applyAlignment="1">
      <alignment horizontal="center"/>
    </xf>
    <xf numFmtId="3" fontId="9" fillId="11" borderId="0" xfId="0" quotePrefix="1" applyNumberFormat="1" applyFont="1" applyFill="1" applyAlignment="1">
      <alignment horizontal="center"/>
    </xf>
    <xf numFmtId="17" fontId="6" fillId="11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4" borderId="2" xfId="0" applyNumberFormat="1" applyFont="1" applyFill="1" applyBorder="1" applyAlignment="1">
      <alignment horizontal="center" vertical="center"/>
    </xf>
    <xf numFmtId="3" fontId="6" fillId="14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2" fontId="6" fillId="16" borderId="1" xfId="0" applyNumberFormat="1" applyFont="1" applyFill="1" applyBorder="1" applyAlignment="1">
      <alignment horizontal="left" vertical="center"/>
    </xf>
    <xf numFmtId="2" fontId="6" fillId="16" borderId="1" xfId="0" applyNumberFormat="1" applyFont="1" applyFill="1" applyBorder="1" applyAlignment="1">
      <alignment horizontal="center" vertical="center"/>
    </xf>
    <xf numFmtId="3" fontId="6" fillId="16" borderId="1" xfId="0" applyNumberFormat="1" applyFont="1" applyFill="1" applyBorder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left" vertical="center"/>
    </xf>
    <xf numFmtId="3" fontId="3" fillId="11" borderId="0" xfId="0" applyNumberFormat="1" applyFont="1" applyFill="1" applyBorder="1" applyAlignment="1">
      <alignment vertical="center"/>
    </xf>
    <xf numFmtId="2" fontId="6" fillId="11" borderId="0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left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1" fontId="10" fillId="12" borderId="5" xfId="0" applyNumberFormat="1" applyFont="1" applyFill="1" applyBorder="1" applyAlignment="1">
      <alignment vertical="center" wrapText="1"/>
    </xf>
    <xf numFmtId="1" fontId="10" fillId="12" borderId="6" xfId="0" applyNumberFormat="1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3" fillId="11" borderId="7" xfId="0" applyNumberFormat="1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3" fontId="11" fillId="12" borderId="4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12" fillId="12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12" fillId="12" borderId="2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1" fontId="10" fillId="12" borderId="6" xfId="0" applyNumberFormat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/>
    </xf>
    <xf numFmtId="1" fontId="12" fillId="12" borderId="5" xfId="0" applyNumberFormat="1" applyFont="1" applyFill="1" applyBorder="1" applyAlignment="1">
      <alignment horizontal="center" vertical="center" wrapText="1"/>
    </xf>
    <xf numFmtId="1" fontId="12" fillId="12" borderId="6" xfId="0" applyNumberFormat="1" applyFont="1" applyFill="1" applyBorder="1" applyAlignment="1">
      <alignment horizontal="center" vertical="center" wrapText="1"/>
    </xf>
    <xf numFmtId="1" fontId="12" fillId="12" borderId="2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/>
    </xf>
    <xf numFmtId="1" fontId="12" fillId="1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27573738595"/>
          <c:y val="2.389230164322845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D-477B-8A29-4F34E2672CE1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D-477B-8A29-4F34E2672CE1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D-477B-8A29-4F34E2672CE1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D-477B-8A29-4F34E2672CE1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D-477B-8A29-4F34E2672CE1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AD-477B-8A29-4F34E2672CE1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AD-477B-8A29-4F34E2672CE1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AD-477B-8A29-4F34E2672CE1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AD-477B-8A29-4F34E2672CE1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D-477B-8A29-4F34E2672CE1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AD-477B-8A29-4F34E2672CE1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AD-477B-8A29-4F34E2672CE1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AD-477B-8A29-4F34E2672CE1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AD-477B-8A29-4F34E2672C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NATURAL'!$IG$1:$IT$1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'LÍQUIDOS DE GAS NATURAL'!$IG$22:$IT$22</c:f>
              <c:numCache>
                <c:formatCode>#,##0</c:formatCode>
                <c:ptCount val="13"/>
                <c:pt idx="0">
                  <c:v>88971.400000000009</c:v>
                </c:pt>
                <c:pt idx="1">
                  <c:v>85731</c:v>
                </c:pt>
                <c:pt idx="2">
                  <c:v>86431</c:v>
                </c:pt>
                <c:pt idx="3">
                  <c:v>90329</c:v>
                </c:pt>
                <c:pt idx="4">
                  <c:v>72326</c:v>
                </c:pt>
                <c:pt idx="5">
                  <c:v>73807</c:v>
                </c:pt>
                <c:pt idx="6">
                  <c:v>78983</c:v>
                </c:pt>
                <c:pt idx="7">
                  <c:v>84136</c:v>
                </c:pt>
                <c:pt idx="8">
                  <c:v>88650</c:v>
                </c:pt>
                <c:pt idx="9">
                  <c:v>88607</c:v>
                </c:pt>
                <c:pt idx="10">
                  <c:v>90842</c:v>
                </c:pt>
                <c:pt idx="11">
                  <c:v>84152</c:v>
                </c:pt>
                <c:pt idx="12">
                  <c:v>90424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5AD-477B-8A29-4F34E26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692288"/>
        <c:axId val="13698560"/>
        <c:axId val="0"/>
      </c:bar3DChart>
      <c:dateAx>
        <c:axId val="13692288"/>
        <c:scaling>
          <c:orientation val="minMax"/>
          <c:max val="4413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2516748343"/>
              <c:y val="0.95024587150341622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698560"/>
        <c:crosses val="autoZero"/>
        <c:auto val="1"/>
        <c:lblOffset val="100"/>
        <c:baseTimeUnit val="months"/>
      </c:dateAx>
      <c:valAx>
        <c:axId val="136985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61461373271E-2"/>
              <c:y val="0.128357563038083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692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38102541039"/>
          <c:y val="2.389224139005416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23837576271445265"/>
          <c:w val="0.88232156999332434"/>
          <c:h val="0.6622413897164530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B-4538-922C-FFE3D14048CA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B-4538-922C-FFE3D14048CA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B-4538-922C-FFE3D14048CA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B-4538-922C-FFE3D14048CA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B-4538-922C-FFE3D14048CA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B-4538-922C-FFE3D14048CA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B-4538-922C-FFE3D14048CA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B-4538-922C-FFE3D14048CA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B-4538-922C-FFE3D14048CA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B-4538-922C-FFE3D14048CA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B-4538-922C-FFE3D14048CA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FB-4538-922C-FFE3D14048CA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B-4538-922C-FFE3D14048CA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FB-4538-922C-FFE3D14048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 21-22'!$AH$1:$AS$1</c:f>
              <c:numCache>
                <c:formatCode>mmm\-yy</c:formatCode>
                <c:ptCount val="12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</c:numCache>
            </c:numRef>
          </c:cat>
          <c:val>
            <c:numRef>
              <c:f>'LÍQUIDOS DE GAS NATURAL 21-22'!$AH$22:$AS$22</c:f>
              <c:numCache>
                <c:formatCode>#,##0</c:formatCode>
                <c:ptCount val="12"/>
                <c:pt idx="0">
                  <c:v>80393.645161290318</c:v>
                </c:pt>
                <c:pt idx="1">
                  <c:v>82699.833333333328</c:v>
                </c:pt>
                <c:pt idx="2">
                  <c:v>79661.290322580666</c:v>
                </c:pt>
                <c:pt idx="3">
                  <c:v>84171.548387096773</c:v>
                </c:pt>
                <c:pt idx="4">
                  <c:v>86994</c:v>
                </c:pt>
                <c:pt idx="5">
                  <c:v>85260</c:v>
                </c:pt>
                <c:pt idx="6">
                  <c:v>84354</c:v>
                </c:pt>
                <c:pt idx="7">
                  <c:v>84106</c:v>
                </c:pt>
                <c:pt idx="8">
                  <c:v>85714.354838709682</c:v>
                </c:pt>
                <c:pt idx="9">
                  <c:v>85063</c:v>
                </c:pt>
                <c:pt idx="10">
                  <c:v>84523.548387096787</c:v>
                </c:pt>
                <c:pt idx="11">
                  <c:v>83649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BFB-4538-922C-FFE3D140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008320"/>
        <c:axId val="40010496"/>
        <c:axId val="0"/>
      </c:bar3DChart>
      <c:dateAx>
        <c:axId val="40008320"/>
        <c:scaling>
          <c:orientation val="minMax"/>
          <c:max val="44652"/>
          <c:min val="44317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19464118944"/>
              <c:y val="0.95024589162821893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0010496"/>
        <c:crosses val="autoZero"/>
        <c:auto val="1"/>
        <c:lblOffset val="100"/>
        <c:baseTimeUnit val="months"/>
      </c:dateAx>
      <c:valAx>
        <c:axId val="400104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86725446313E-2"/>
              <c:y val="0.12835754861126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0008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 macro="">
      <xdr:nvGraphicFramePr>
        <xdr:cNvPr id="1175" name="1 Gráfico">
          <a:extLst>
            <a:ext uri="{FF2B5EF4-FFF2-40B4-BE49-F238E27FC236}">
              <a16:creationId xmlns:a16="http://schemas.microsoft.com/office/drawing/2014/main" xmlns="" id="{945CE885-D1B8-4C98-93A4-86161D0FA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848589</xdr:colOff>
      <xdr:row>26</xdr:row>
      <xdr:rowOff>87087</xdr:rowOff>
    </xdr:from>
    <xdr:to>
      <xdr:col>42</xdr:col>
      <xdr:colOff>952498</xdr:colOff>
      <xdr:row>61</xdr:row>
      <xdr:rowOff>28699</xdr:rowOff>
    </xdr:to>
    <xdr:graphicFrame macro="">
      <xdr:nvGraphicFramePr>
        <xdr:cNvPr id="152580" name="1 Gráfico">
          <a:extLst>
            <a:ext uri="{FF2B5EF4-FFF2-40B4-BE49-F238E27FC236}">
              <a16:creationId xmlns:a16="http://schemas.microsoft.com/office/drawing/2014/main" xmlns="" id="{F4F60A3A-A8BD-47F0-B64C-4FA2FC193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IV81"/>
  <sheetViews>
    <sheetView view="pageBreakPreview" zoomScale="70" zoomScaleNormal="40" zoomScaleSheetLayoutView="70" workbookViewId="0">
      <pane xSplit="219" ySplit="13" topLeftCell="II14" activePane="bottomRight" state="frozen"/>
      <selection pane="topRight" activeCell="HL1" sqref="HL1"/>
      <selection pane="bottomLeft" activeCell="A14" sqref="A14"/>
      <selection pane="bottomRight" activeCell="IJ22" sqref="IJ22"/>
    </sheetView>
  </sheetViews>
  <sheetFormatPr baseColWidth="10" defaultColWidth="11.42578125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6" width="12" style="1" hidden="1" customWidth="1"/>
    <col min="7" max="7" width="16.285156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03125" style="1" hidden="1" customWidth="1"/>
    <col min="12" max="12" width="12.85546875" style="1" hidden="1" customWidth="1"/>
    <col min="13" max="13" width="12" style="1" hidden="1" customWidth="1"/>
    <col min="14" max="14" width="9.42578125" style="1" hidden="1" customWidth="1"/>
    <col min="15" max="15" width="9.5703125" style="1" hidden="1" customWidth="1"/>
    <col min="16" max="16" width="11.5703125" style="1" hidden="1" customWidth="1"/>
    <col min="17" max="18" width="11.140625" style="1" hidden="1" customWidth="1"/>
    <col min="19" max="19" width="13.5703125" style="1" hidden="1" customWidth="1"/>
    <col min="20" max="20" width="13.140625" style="1" hidden="1" customWidth="1"/>
    <col min="21" max="21" width="11.5703125" style="1" hidden="1" customWidth="1"/>
    <col min="22" max="23" width="12.140625" style="1" hidden="1" customWidth="1"/>
    <col min="24" max="24" width="10.42578125" style="1" hidden="1" customWidth="1"/>
    <col min="25" max="25" width="10.7109375" style="1" hidden="1" customWidth="1"/>
    <col min="26" max="30" width="10" style="1" hidden="1" customWidth="1"/>
    <col min="31" max="34" width="10.42578125" style="1" hidden="1" customWidth="1"/>
    <col min="35" max="35" width="9.7109375" style="1" hidden="1" customWidth="1"/>
    <col min="36" max="36" width="10.85546875" style="1" hidden="1" customWidth="1"/>
    <col min="37" max="38" width="10.42578125" style="1" hidden="1" customWidth="1"/>
    <col min="39" max="39" width="10.85546875" style="1" hidden="1" customWidth="1"/>
    <col min="40" max="41" width="10.42578125" style="1" hidden="1" customWidth="1"/>
    <col min="42" max="42" width="12.7109375" style="1" hidden="1" customWidth="1"/>
    <col min="43" max="43" width="10.42578125" style="1" hidden="1" customWidth="1"/>
    <col min="44" max="44" width="11.85546875" style="1" hidden="1" customWidth="1"/>
    <col min="45" max="45" width="13.7109375" style="1" hidden="1" customWidth="1"/>
    <col min="46" max="47" width="10.42578125" style="1" hidden="1" customWidth="1"/>
    <col min="48" max="49" width="10.28515625" style="1" hidden="1" customWidth="1"/>
    <col min="50" max="50" width="10.7109375" style="1" hidden="1" customWidth="1"/>
    <col min="51" max="51" width="11.7109375" style="1" hidden="1" customWidth="1"/>
    <col min="52" max="53" width="10.42578125" style="1" hidden="1" customWidth="1"/>
    <col min="54" max="54" width="13.7109375" style="1" hidden="1" customWidth="1"/>
    <col min="55" max="55" width="10.7109375" style="1" hidden="1" customWidth="1"/>
    <col min="56" max="56" width="12.4257812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546875" style="1" hidden="1" customWidth="1"/>
    <col min="66" max="66" width="13.42578125" style="1" hidden="1" customWidth="1"/>
    <col min="67" max="73" width="12" style="1" hidden="1" customWidth="1"/>
    <col min="74" max="77" width="12.42578125" style="1" hidden="1" customWidth="1"/>
    <col min="78" max="78" width="13.42578125" style="1" hidden="1" customWidth="1"/>
    <col min="79" max="87" width="12.42578125" style="1" hidden="1" customWidth="1"/>
    <col min="88" max="97" width="14.42578125" style="1" hidden="1" customWidth="1"/>
    <col min="98" max="98" width="16" style="1" hidden="1" customWidth="1"/>
    <col min="99" max="99" width="14.42578125" style="1" hidden="1" customWidth="1"/>
    <col min="100" max="100" width="16.42578125" style="1" hidden="1" customWidth="1"/>
    <col min="101" max="112" width="13.42578125" style="1" hidden="1" customWidth="1"/>
    <col min="113" max="113" width="14.28515625" style="1" hidden="1" customWidth="1"/>
    <col min="114" max="120" width="12.7109375" style="1" hidden="1" customWidth="1"/>
    <col min="121" max="142" width="13.285156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578125" style="1" hidden="1" customWidth="1"/>
    <col min="189" max="192" width="14.140625" style="1" hidden="1" customWidth="1"/>
    <col min="193" max="194" width="14.85546875" style="1" hidden="1" customWidth="1"/>
    <col min="195" max="219" width="15.7109375" style="1" hidden="1" customWidth="1"/>
    <col min="220" max="231" width="18.7109375" style="1" hidden="1" customWidth="1"/>
    <col min="232" max="240" width="19.85546875" style="1" hidden="1" customWidth="1"/>
    <col min="241" max="241" width="16.85546875" style="1" hidden="1" customWidth="1"/>
    <col min="242" max="242" width="15.85546875" style="1" customWidth="1"/>
    <col min="243" max="243" width="16.7109375" style="1" customWidth="1"/>
    <col min="244" max="244" width="18.5703125" style="1" customWidth="1"/>
    <col min="245" max="245" width="16" style="1" customWidth="1"/>
    <col min="246" max="246" width="15.5703125" style="1" customWidth="1"/>
    <col min="247" max="247" width="16.5703125" style="1" customWidth="1"/>
    <col min="248" max="249" width="15.140625" style="1" customWidth="1"/>
    <col min="250" max="250" width="13.42578125" style="1" customWidth="1"/>
    <col min="251" max="251" width="16.140625" style="1" customWidth="1"/>
    <col min="252" max="252" width="14.28515625" style="1" customWidth="1"/>
    <col min="253" max="254" width="14.42578125" style="1" customWidth="1"/>
    <col min="255" max="255" width="17.85546875" style="1" customWidth="1"/>
    <col min="256" max="16384" width="11.42578125" style="1"/>
  </cols>
  <sheetData>
    <row r="1" spans="1:256" x14ac:dyDescent="0.2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1:256" ht="31.5" customHeight="1" x14ac:dyDescent="0.35">
      <c r="B4" s="239" t="s">
        <v>44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39"/>
      <c r="FS4" s="239"/>
      <c r="FT4" s="239"/>
      <c r="FU4" s="239"/>
      <c r="FV4" s="239"/>
      <c r="FW4" s="239"/>
      <c r="FX4" s="239"/>
      <c r="FY4" s="239"/>
      <c r="FZ4" s="239"/>
      <c r="GA4" s="239"/>
      <c r="GB4" s="239"/>
      <c r="GC4" s="239"/>
      <c r="GD4" s="239"/>
      <c r="GE4" s="239"/>
      <c r="GF4" s="239"/>
      <c r="GG4" s="239"/>
      <c r="GH4" s="239"/>
      <c r="GI4" s="239"/>
      <c r="GJ4" s="239"/>
      <c r="GK4" s="239"/>
      <c r="GL4" s="239"/>
      <c r="GM4" s="239"/>
      <c r="GN4" s="239"/>
      <c r="GO4" s="239"/>
      <c r="GP4" s="239"/>
      <c r="GQ4" s="239"/>
      <c r="GR4" s="239"/>
      <c r="GS4" s="239"/>
      <c r="GT4" s="239"/>
      <c r="GU4" s="239"/>
      <c r="GV4" s="239"/>
      <c r="GW4" s="239"/>
      <c r="GX4" s="239"/>
      <c r="GY4" s="239"/>
      <c r="GZ4" s="239"/>
      <c r="HA4" s="239"/>
      <c r="HB4" s="239"/>
      <c r="HC4" s="239"/>
      <c r="HD4" s="239"/>
      <c r="HE4" s="239"/>
      <c r="HF4" s="239"/>
      <c r="HG4" s="239"/>
      <c r="HH4" s="239"/>
      <c r="HI4" s="239"/>
      <c r="HJ4" s="239"/>
      <c r="HK4" s="239"/>
      <c r="HL4" s="239"/>
      <c r="HM4" s="239"/>
      <c r="HN4" s="239"/>
      <c r="HO4" s="239"/>
      <c r="HP4" s="239"/>
      <c r="HQ4" s="239"/>
      <c r="HR4" s="239"/>
      <c r="HS4" s="239"/>
      <c r="HT4" s="239"/>
      <c r="HU4" s="239"/>
      <c r="HV4" s="239"/>
      <c r="HW4" s="239"/>
      <c r="HX4" s="239"/>
      <c r="HY4" s="239"/>
      <c r="HZ4" s="239"/>
      <c r="IA4" s="239"/>
      <c r="IB4" s="239"/>
      <c r="IC4" s="239"/>
      <c r="ID4" s="239"/>
      <c r="IE4" s="239"/>
      <c r="IF4" s="239"/>
      <c r="IG4" s="239"/>
      <c r="IH4" s="239"/>
      <c r="II4" s="239"/>
      <c r="IJ4" s="239"/>
      <c r="IK4" s="239"/>
      <c r="IL4" s="239"/>
      <c r="IM4" s="239"/>
      <c r="IN4" s="239"/>
      <c r="IO4" s="239"/>
      <c r="IP4" s="239"/>
      <c r="IQ4" s="239"/>
      <c r="IR4" s="239"/>
      <c r="IS4" s="239"/>
      <c r="IT4" s="239"/>
    </row>
    <row r="5" spans="1:256" ht="23.25" customHeight="1" x14ac:dyDescent="0.2">
      <c r="B5" s="238" t="s">
        <v>50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  <c r="FM5" s="238"/>
      <c r="FN5" s="238"/>
      <c r="FO5" s="238"/>
      <c r="FP5" s="238"/>
      <c r="FQ5" s="238"/>
      <c r="FR5" s="238"/>
      <c r="FS5" s="238"/>
      <c r="FT5" s="238"/>
      <c r="FU5" s="238"/>
      <c r="FV5" s="238"/>
      <c r="FW5" s="238"/>
      <c r="FX5" s="238"/>
      <c r="FY5" s="238"/>
      <c r="FZ5" s="238"/>
      <c r="GA5" s="238"/>
      <c r="GB5" s="238"/>
      <c r="GC5" s="238"/>
      <c r="GD5" s="238"/>
      <c r="GE5" s="238"/>
      <c r="GF5" s="238"/>
      <c r="GG5" s="238"/>
      <c r="GH5" s="238"/>
      <c r="GI5" s="238"/>
      <c r="GJ5" s="238"/>
      <c r="GK5" s="238"/>
      <c r="GL5" s="238"/>
      <c r="GM5" s="238"/>
      <c r="GN5" s="238"/>
      <c r="GO5" s="238"/>
      <c r="GP5" s="238"/>
      <c r="GQ5" s="238"/>
      <c r="GR5" s="238"/>
      <c r="GS5" s="238"/>
      <c r="GT5" s="238"/>
      <c r="GU5" s="238"/>
      <c r="GV5" s="238"/>
      <c r="GW5" s="238"/>
      <c r="GX5" s="238"/>
      <c r="GY5" s="238"/>
      <c r="GZ5" s="238"/>
      <c r="HA5" s="238"/>
      <c r="HB5" s="238"/>
      <c r="HC5" s="238"/>
      <c r="HD5" s="238"/>
      <c r="HE5" s="238"/>
      <c r="HF5" s="238"/>
      <c r="HG5" s="238"/>
      <c r="HH5" s="238"/>
      <c r="HI5" s="238"/>
      <c r="HJ5" s="238"/>
      <c r="HK5" s="238"/>
      <c r="HL5" s="238"/>
      <c r="HM5" s="238"/>
      <c r="HN5" s="238"/>
      <c r="HO5" s="238"/>
      <c r="HP5" s="238"/>
      <c r="HQ5" s="238"/>
      <c r="HR5" s="238"/>
      <c r="HS5" s="238"/>
      <c r="HT5" s="238"/>
      <c r="HU5" s="238"/>
      <c r="HV5" s="238"/>
      <c r="HW5" s="238"/>
      <c r="HX5" s="238"/>
      <c r="HY5" s="238"/>
      <c r="HZ5" s="238"/>
      <c r="IA5" s="238"/>
      <c r="IB5" s="238"/>
      <c r="IC5" s="238"/>
      <c r="ID5" s="238"/>
      <c r="IE5" s="238"/>
      <c r="IF5" s="238"/>
      <c r="IG5" s="238"/>
      <c r="IH5" s="238"/>
      <c r="II5" s="238"/>
      <c r="IJ5" s="238"/>
      <c r="IK5" s="238"/>
      <c r="IL5" s="238"/>
      <c r="IM5" s="238"/>
      <c r="IN5" s="238"/>
      <c r="IO5" s="238"/>
      <c r="IP5" s="238"/>
      <c r="IQ5" s="238"/>
      <c r="IR5" s="238"/>
      <c r="IS5" s="238"/>
      <c r="IT5" s="238"/>
    </row>
    <row r="6" spans="1:256" ht="21" x14ac:dyDescent="0.35">
      <c r="B6" s="251" t="s">
        <v>46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  <c r="FL6" s="251"/>
      <c r="FM6" s="251"/>
      <c r="FN6" s="251"/>
      <c r="FO6" s="251"/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  <c r="GG6" s="251"/>
      <c r="GH6" s="251"/>
      <c r="GI6" s="251"/>
      <c r="GJ6" s="251"/>
      <c r="GK6" s="251"/>
      <c r="GL6" s="251"/>
      <c r="GM6" s="251"/>
      <c r="GN6" s="251"/>
      <c r="GO6" s="251"/>
      <c r="GP6" s="251"/>
      <c r="GQ6" s="251"/>
      <c r="GR6" s="251"/>
      <c r="GS6" s="251"/>
      <c r="GT6" s="251"/>
      <c r="GU6" s="251"/>
      <c r="GV6" s="251"/>
      <c r="GW6" s="251"/>
      <c r="GX6" s="251"/>
      <c r="GY6" s="251"/>
      <c r="GZ6" s="251"/>
      <c r="HA6" s="251"/>
      <c r="HB6" s="251"/>
      <c r="HC6" s="251"/>
      <c r="HD6" s="251"/>
      <c r="HE6" s="251"/>
      <c r="HF6" s="251"/>
      <c r="HG6" s="251"/>
      <c r="HH6" s="251"/>
      <c r="HI6" s="251"/>
      <c r="HJ6" s="251"/>
      <c r="HK6" s="251"/>
      <c r="HL6" s="251"/>
      <c r="HM6" s="251"/>
      <c r="HN6" s="251"/>
      <c r="HO6" s="251"/>
      <c r="HP6" s="251"/>
      <c r="HQ6" s="251"/>
      <c r="HR6" s="251"/>
      <c r="HS6" s="251"/>
      <c r="HT6" s="251"/>
      <c r="HU6" s="251"/>
      <c r="HV6" s="251"/>
      <c r="HW6" s="251"/>
      <c r="HX6" s="251"/>
      <c r="HY6" s="251"/>
      <c r="HZ6" s="251"/>
      <c r="IA6" s="251"/>
      <c r="IB6" s="251"/>
      <c r="IC6" s="251"/>
      <c r="ID6" s="251"/>
      <c r="IE6" s="251"/>
      <c r="IF6" s="251"/>
      <c r="IG6" s="251"/>
      <c r="IH6" s="251"/>
      <c r="II6" s="251"/>
      <c r="IJ6" s="251"/>
      <c r="IK6" s="251"/>
      <c r="IL6" s="251"/>
      <c r="IM6" s="251"/>
      <c r="IN6" s="251"/>
      <c r="IO6" s="251"/>
      <c r="IP6" s="251"/>
      <c r="IQ6" s="251"/>
      <c r="IR6" s="251"/>
      <c r="IS6" s="251"/>
      <c r="IT6" s="251"/>
    </row>
    <row r="7" spans="1:256" ht="15.75" hidden="1" x14ac:dyDescent="0.2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1:256" ht="15.75" hidden="1" x14ac:dyDescent="0.2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1:256" ht="15.75" hidden="1" x14ac:dyDescent="0.2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1:256" ht="15.75" hidden="1" x14ac:dyDescent="0.25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1:256" ht="21" customHeight="1" x14ac:dyDescent="0.3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 x14ac:dyDescent="0.25">
      <c r="A12" s="1"/>
      <c r="B12" s="5"/>
      <c r="C12" s="5"/>
      <c r="D12" s="240"/>
      <c r="E12" s="241"/>
      <c r="F12" s="231">
        <v>1999</v>
      </c>
      <c r="G12" s="231"/>
      <c r="H12" s="231"/>
      <c r="I12" s="231"/>
      <c r="J12" s="231"/>
      <c r="K12" s="231"/>
      <c r="L12" s="231"/>
      <c r="M12" s="231"/>
      <c r="N12" s="228">
        <v>2000</v>
      </c>
      <c r="O12" s="229"/>
      <c r="P12" s="229"/>
      <c r="Q12" s="229"/>
      <c r="R12" s="229"/>
      <c r="S12" s="229"/>
      <c r="T12" s="229"/>
      <c r="U12" s="230"/>
      <c r="V12" s="85">
        <v>2001</v>
      </c>
      <c r="W12" s="85"/>
      <c r="X12" s="85"/>
      <c r="Y12" s="85"/>
      <c r="Z12" s="85"/>
      <c r="AA12" s="85"/>
      <c r="AB12" s="85"/>
      <c r="AC12" s="224">
        <v>2001</v>
      </c>
      <c r="AD12" s="224"/>
      <c r="AE12" s="224"/>
      <c r="AF12" s="224"/>
      <c r="AG12" s="224"/>
      <c r="AH12" s="243">
        <v>2002</v>
      </c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23">
        <v>2003</v>
      </c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32">
        <v>2004</v>
      </c>
      <c r="BG12" s="232"/>
      <c r="BH12" s="232"/>
      <c r="BI12" s="232"/>
      <c r="BJ12" s="232"/>
      <c r="BK12" s="232"/>
      <c r="BL12" s="232"/>
      <c r="BM12" s="232"/>
      <c r="BN12" s="232"/>
      <c r="BO12" s="232"/>
      <c r="BP12" s="233">
        <v>2005</v>
      </c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42">
        <v>2006</v>
      </c>
      <c r="CC12" s="242"/>
      <c r="CD12" s="242"/>
      <c r="CE12" s="242"/>
      <c r="CF12" s="242"/>
      <c r="CG12" s="242"/>
      <c r="CH12" s="242"/>
      <c r="CI12" s="242"/>
      <c r="CJ12" s="242"/>
      <c r="CK12" s="242"/>
      <c r="CL12" s="234">
        <v>2007</v>
      </c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53">
        <v>2008</v>
      </c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36">
        <v>2009</v>
      </c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37">
        <v>2010</v>
      </c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87"/>
      <c r="EI12" s="87">
        <v>2011</v>
      </c>
      <c r="EJ12" s="87"/>
      <c r="EK12" s="87"/>
      <c r="EL12" s="87"/>
      <c r="EM12" s="87"/>
      <c r="EN12" s="87"/>
      <c r="EO12" s="237">
        <v>2011</v>
      </c>
      <c r="EP12" s="237"/>
      <c r="EQ12" s="237"/>
      <c r="ER12" s="246">
        <v>2012</v>
      </c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>
        <v>2013</v>
      </c>
      <c r="FE12" s="246"/>
      <c r="FF12" s="246"/>
      <c r="FG12" s="246"/>
      <c r="FH12" s="246"/>
      <c r="FI12" s="246"/>
      <c r="FJ12" s="246"/>
      <c r="FK12" s="246"/>
      <c r="FL12" s="246"/>
      <c r="FM12" s="246"/>
      <c r="FN12" s="246"/>
      <c r="FO12" s="246"/>
      <c r="FP12" s="235">
        <v>2014</v>
      </c>
      <c r="FQ12" s="235"/>
      <c r="FR12" s="235"/>
      <c r="FS12" s="235"/>
      <c r="FT12" s="235"/>
      <c r="FU12" s="235"/>
      <c r="FV12" s="235"/>
      <c r="FW12" s="235"/>
      <c r="FX12" s="235"/>
      <c r="FY12" s="235"/>
      <c r="FZ12" s="235"/>
      <c r="GA12" s="235"/>
      <c r="GB12" s="235">
        <v>2015</v>
      </c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244">
        <v>2016</v>
      </c>
      <c r="GY12" s="245"/>
      <c r="GZ12" s="252">
        <v>2017</v>
      </c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47">
        <v>2018</v>
      </c>
      <c r="HM12" s="248"/>
      <c r="HN12" s="248"/>
      <c r="HO12" s="248"/>
      <c r="HP12" s="248"/>
      <c r="HQ12" s="248"/>
      <c r="HR12" s="248"/>
      <c r="HS12" s="248"/>
      <c r="HT12" s="248"/>
      <c r="HU12" s="248"/>
      <c r="HV12" s="248"/>
      <c r="HW12" s="249"/>
      <c r="HX12" s="250">
        <v>2019</v>
      </c>
      <c r="HY12" s="250"/>
      <c r="HZ12" s="250"/>
      <c r="IA12" s="250"/>
      <c r="IB12" s="250"/>
      <c r="IC12" s="250"/>
      <c r="ID12" s="250"/>
      <c r="IE12" s="250"/>
      <c r="IF12" s="250"/>
      <c r="IG12" s="250"/>
      <c r="IH12" s="250"/>
      <c r="II12" s="250"/>
      <c r="IJ12" s="250">
        <v>2020</v>
      </c>
      <c r="IK12" s="250"/>
      <c r="IL12" s="250"/>
      <c r="IM12" s="250"/>
      <c r="IN12" s="250"/>
      <c r="IO12" s="250"/>
      <c r="IP12" s="250"/>
      <c r="IQ12" s="250"/>
      <c r="IR12" s="250"/>
      <c r="IS12" s="250"/>
      <c r="IT12" s="250"/>
      <c r="IU12" s="1"/>
      <c r="IV12" s="1"/>
    </row>
    <row r="13" spans="1:256" s="6" customFormat="1" ht="55.5" customHeight="1" x14ac:dyDescent="0.2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35</v>
      </c>
      <c r="IT13" s="110" t="s">
        <v>36</v>
      </c>
      <c r="IU13" s="110" t="s">
        <v>49</v>
      </c>
      <c r="IV13" s="1"/>
    </row>
    <row r="14" spans="1:256" s="9" customFormat="1" ht="25.15" customHeight="1" x14ac:dyDescent="0.2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729.06451612903231</v>
      </c>
      <c r="GU14" s="44">
        <v>1006.258064516129</v>
      </c>
      <c r="GV14" s="44">
        <v>1307.2</v>
      </c>
      <c r="GW14" s="44">
        <v>1498.7741935483871</v>
      </c>
      <c r="GX14" s="44">
        <v>996.8</v>
      </c>
      <c r="GY14" s="44">
        <v>818.38709677419354</v>
      </c>
      <c r="GZ14" s="44">
        <v>1265.2258064516129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817.61290322580646</v>
      </c>
      <c r="IC14" s="142">
        <v>657.13333333333333</v>
      </c>
      <c r="ID14" s="143">
        <v>787.35483870967744</v>
      </c>
      <c r="IE14" s="146">
        <v>778.67741935483866</v>
      </c>
      <c r="IF14" s="148">
        <v>707.63333333333333</v>
      </c>
      <c r="IG14" s="149">
        <v>639</v>
      </c>
      <c r="IH14" s="151">
        <v>637.16666666666663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3">
        <v>125</v>
      </c>
      <c r="IT14" s="176">
        <v>445</v>
      </c>
      <c r="IU14" s="176">
        <f>+IT14-IS14</f>
        <v>320</v>
      </c>
      <c r="IV14" s="8"/>
    </row>
    <row r="15" spans="1:256" s="9" customFormat="1" ht="25.15" customHeight="1" x14ac:dyDescent="0.2">
      <c r="A15" s="7"/>
      <c r="B15" s="220" t="s">
        <v>21</v>
      </c>
      <c r="C15" s="221" t="s">
        <v>16</v>
      </c>
      <c r="D15" s="222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55623.258064516129</v>
      </c>
      <c r="GS15" s="44">
        <v>52875.166666666664</v>
      </c>
      <c r="GT15" s="44">
        <v>53051.451612903227</v>
      </c>
      <c r="GU15" s="44">
        <v>53724.774193548386</v>
      </c>
      <c r="GV15" s="44">
        <v>45180.133333333331</v>
      </c>
      <c r="GW15" s="44">
        <v>49353.129032258068</v>
      </c>
      <c r="GX15" s="44">
        <v>52816.866666666669</v>
      </c>
      <c r="GY15" s="44">
        <v>51973.645161290326</v>
      </c>
      <c r="GZ15" s="44">
        <v>49614</v>
      </c>
      <c r="HA15" s="44">
        <v>51610.571428571428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50672.129032258068</v>
      </c>
      <c r="IE15" s="146">
        <f>1533811/31</f>
        <v>49477.774193548386</v>
      </c>
      <c r="IF15" s="148">
        <f>1475068/30</f>
        <v>49168.933333333334</v>
      </c>
      <c r="IG15" s="149">
        <v>45523</v>
      </c>
      <c r="IH15" s="151">
        <f>1422554/30</f>
        <v>47418.466666666667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3">
        <v>53551</v>
      </c>
      <c r="IT15" s="176">
        <v>53362</v>
      </c>
      <c r="IU15" s="176">
        <f t="shared" ref="IU15:IU22" si="0">+IT15-IS15</f>
        <v>-189</v>
      </c>
      <c r="IV15" s="8"/>
    </row>
    <row r="16" spans="1:256" s="9" customFormat="1" ht="25.15" customHeight="1" x14ac:dyDescent="0.2">
      <c r="A16" s="7"/>
      <c r="B16" s="220"/>
      <c r="C16" s="221"/>
      <c r="D16" s="222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33996.483870967742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36082.866666666669</v>
      </c>
      <c r="GY16" s="44">
        <v>36020</v>
      </c>
      <c r="GZ16" s="44">
        <v>32194.516129032258</v>
      </c>
      <c r="HA16" s="44">
        <v>31197.392857142859</v>
      </c>
      <c r="HB16" s="44">
        <v>29546.193548387098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22030.903225806451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3">
        <v>18613</v>
      </c>
      <c r="IT16" s="176">
        <v>22394</v>
      </c>
      <c r="IU16" s="176">
        <f t="shared" si="0"/>
        <v>3781</v>
      </c>
      <c r="IV16" s="8"/>
    </row>
    <row r="17" spans="1:256" s="9" customFormat="1" ht="25.15" customHeight="1" x14ac:dyDescent="0.2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9357.3333333333339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9918.8064516129034</v>
      </c>
      <c r="GZ17" s="44">
        <v>10721.677419354839</v>
      </c>
      <c r="HA17" s="44">
        <v>10550.5</v>
      </c>
      <c r="HB17" s="44">
        <v>10278.290322580646</v>
      </c>
      <c r="HC17" s="44">
        <v>9565.2999999999993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9322.5161290322576</v>
      </c>
      <c r="IC17" s="142">
        <f>224863/30</f>
        <v>7495.4333333333334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3">
        <v>10982</v>
      </c>
      <c r="IT17" s="176">
        <v>13339</v>
      </c>
      <c r="IU17" s="176">
        <f t="shared" si="0"/>
        <v>2357</v>
      </c>
      <c r="IV17" s="8"/>
    </row>
    <row r="18" spans="1:256" s="9" customFormat="1" ht="25.15" customHeight="1" x14ac:dyDescent="0.2">
      <c r="A18" s="8"/>
      <c r="B18" s="10"/>
      <c r="C18" s="56"/>
      <c r="D18" s="227" t="s">
        <v>41</v>
      </c>
      <c r="E18" s="227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t="shared" ref="GS18:HD18" si="1">SUM(GS14:GS17)</f>
        <v>93350.766666666663</v>
      </c>
      <c r="GT18" s="61">
        <f t="shared" si="1"/>
        <v>99592.580645161288</v>
      </c>
      <c r="GU18" s="61">
        <f t="shared" si="1"/>
        <v>101014.09677419355</v>
      </c>
      <c r="GV18" s="61">
        <f t="shared" si="1"/>
        <v>92644.833333333343</v>
      </c>
      <c r="GW18" s="61">
        <f t="shared" si="1"/>
        <v>95516.709677419363</v>
      </c>
      <c r="GX18" s="61">
        <f t="shared" si="1"/>
        <v>100498.33333333334</v>
      </c>
      <c r="GY18" s="61">
        <f t="shared" si="1"/>
        <v>98730.838709677424</v>
      </c>
      <c r="GZ18" s="61">
        <f t="shared" si="1"/>
        <v>93795.419354838712</v>
      </c>
      <c r="HA18" s="61">
        <f t="shared" si="1"/>
        <v>94643.678571428565</v>
      </c>
      <c r="HB18" s="61">
        <f t="shared" si="1"/>
        <v>90416.870967741954</v>
      </c>
      <c r="HC18" s="61">
        <f t="shared" si="1"/>
        <v>84560.7</v>
      </c>
      <c r="HD18" s="61">
        <f t="shared" si="1"/>
        <v>88022</v>
      </c>
      <c r="HE18" s="61">
        <f t="shared" ref="HE18:HQ18" si="2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t="shared" ref="HR18:HW18" si="3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t="shared" ref="HX18:IF18" si="4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79052.387096774197</v>
      </c>
      <c r="IC18" s="61">
        <f t="shared" si="4"/>
        <v>86041.633333333331</v>
      </c>
      <c r="ID18" s="61">
        <f t="shared" si="4"/>
        <v>87275.419354838712</v>
      </c>
      <c r="IE18" s="61">
        <f t="shared" si="4"/>
        <v>85316.967741935485</v>
      </c>
      <c r="IF18" s="61">
        <f t="shared" si="4"/>
        <v>89230.9</v>
      </c>
      <c r="IG18" s="61">
        <f t="shared" ref="IG18:IL18" si="5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 t="shared" ref="IM18:IR18" si="6">SUM(IM14:IM17)</f>
        <v>72691</v>
      </c>
      <c r="IN18" s="61">
        <f t="shared" si="6"/>
        <v>77927</v>
      </c>
      <c r="IO18" s="61">
        <f t="shared" si="6"/>
        <v>83238</v>
      </c>
      <c r="IP18" s="61">
        <f t="shared" si="6"/>
        <v>87807</v>
      </c>
      <c r="IQ18" s="61">
        <f t="shared" si="6"/>
        <v>87725</v>
      </c>
      <c r="IR18" s="61">
        <f t="shared" si="6"/>
        <v>89907</v>
      </c>
      <c r="IS18" s="61">
        <f>SUM(IS14:IS17)</f>
        <v>83271</v>
      </c>
      <c r="IT18" s="61">
        <f>SUM(IT14:IT17)</f>
        <v>89540</v>
      </c>
      <c r="IU18" s="61">
        <f t="shared" si="0"/>
        <v>6269</v>
      </c>
      <c r="IV18" s="8"/>
    </row>
    <row r="19" spans="1:256" s="12" customFormat="1" ht="23.45" customHeight="1" x14ac:dyDescent="0.2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1120.7741935483871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580.64516129032256</v>
      </c>
      <c r="IC19" s="142">
        <v>942.36666666666667</v>
      </c>
      <c r="ID19" s="143">
        <v>874.45161290322585</v>
      </c>
      <c r="IE19" s="146">
        <v>935.48387096774195</v>
      </c>
      <c r="IF19" s="148">
        <v>1009.1</v>
      </c>
      <c r="IG19" s="149">
        <v>984</v>
      </c>
      <c r="IH19" s="151">
        <v>964.36666666666667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3">
        <v>881</v>
      </c>
      <c r="IT19" s="176">
        <v>884</v>
      </c>
      <c r="IU19" s="176">
        <f t="shared" si="0"/>
        <v>3</v>
      </c>
      <c r="IV19" s="11"/>
    </row>
    <row r="20" spans="1:256" s="9" customFormat="1" ht="25.15" customHeight="1" x14ac:dyDescent="0.2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t="shared" ref="GS20:HF20" si="7">SUM(GS19)</f>
        <v>1043</v>
      </c>
      <c r="GT20" s="67">
        <f t="shared" si="7"/>
        <v>1120.7741935483871</v>
      </c>
      <c r="GU20" s="67">
        <f t="shared" si="7"/>
        <v>1133.0967741935483</v>
      </c>
      <c r="GV20" s="67">
        <f t="shared" si="7"/>
        <v>1188.2666666666667</v>
      </c>
      <c r="GW20" s="67">
        <f t="shared" si="7"/>
        <v>1210.8387096774193</v>
      </c>
      <c r="GX20" s="67">
        <f t="shared" si="7"/>
        <v>1229.9333333333334</v>
      </c>
      <c r="GY20" s="67">
        <f t="shared" si="7"/>
        <v>1188.2903225806451</v>
      </c>
      <c r="GZ20" s="67">
        <f t="shared" si="7"/>
        <v>1190.5806451612902</v>
      </c>
      <c r="HA20" s="67">
        <f t="shared" si="7"/>
        <v>1158.4285714285713</v>
      </c>
      <c r="HB20" s="67">
        <f t="shared" si="7"/>
        <v>1045.8387096774193</v>
      </c>
      <c r="HC20" s="67">
        <f t="shared" si="7"/>
        <v>1144.9333333333334</v>
      </c>
      <c r="HD20" s="67">
        <f t="shared" si="7"/>
        <v>1127</v>
      </c>
      <c r="HE20" s="67">
        <f t="shared" si="7"/>
        <v>1051</v>
      </c>
      <c r="HF20" s="67">
        <f t="shared" si="7"/>
        <v>867</v>
      </c>
      <c r="HG20" s="67">
        <f t="shared" ref="HG20:HQ20" si="8">SUM(HG19)</f>
        <v>973</v>
      </c>
      <c r="HH20" s="67">
        <f t="shared" si="8"/>
        <v>905</v>
      </c>
      <c r="HI20" s="67">
        <f t="shared" si="8"/>
        <v>1015</v>
      </c>
      <c r="HJ20" s="67">
        <f t="shared" si="8"/>
        <v>964</v>
      </c>
      <c r="HK20" s="67">
        <f t="shared" si="8"/>
        <v>889</v>
      </c>
      <c r="HL20" s="67">
        <f t="shared" si="8"/>
        <v>1113</v>
      </c>
      <c r="HM20" s="67">
        <f t="shared" si="8"/>
        <v>1040</v>
      </c>
      <c r="HN20" s="67">
        <f t="shared" si="8"/>
        <v>1085</v>
      </c>
      <c r="HO20" s="67">
        <f t="shared" si="8"/>
        <v>1097</v>
      </c>
      <c r="HP20" s="67">
        <f t="shared" si="8"/>
        <v>1062</v>
      </c>
      <c r="HQ20" s="67">
        <f t="shared" si="8"/>
        <v>1071</v>
      </c>
      <c r="HR20" s="67">
        <f t="shared" ref="HR20:HW20" si="9">SUM(HR19)</f>
        <v>940</v>
      </c>
      <c r="HS20" s="67">
        <f t="shared" si="9"/>
        <v>1000</v>
      </c>
      <c r="HT20" s="67">
        <f t="shared" si="9"/>
        <v>907</v>
      </c>
      <c r="HU20" s="67">
        <f t="shared" si="9"/>
        <v>1040</v>
      </c>
      <c r="HV20" s="67">
        <f t="shared" si="9"/>
        <v>953</v>
      </c>
      <c r="HW20" s="67">
        <f t="shared" si="9"/>
        <v>987</v>
      </c>
      <c r="HX20" s="67">
        <f t="shared" ref="HX20:IF20" si="10">SUM(HX19)</f>
        <v>995</v>
      </c>
      <c r="HY20" s="67">
        <f t="shared" si="10"/>
        <v>998</v>
      </c>
      <c r="HZ20" s="67">
        <f t="shared" si="10"/>
        <v>1074</v>
      </c>
      <c r="IA20" s="67">
        <f t="shared" si="10"/>
        <v>1122</v>
      </c>
      <c r="IB20" s="67">
        <f t="shared" si="10"/>
        <v>580.64516129032256</v>
      </c>
      <c r="IC20" s="67">
        <f t="shared" si="10"/>
        <v>942.36666666666667</v>
      </c>
      <c r="ID20" s="67">
        <f t="shared" si="10"/>
        <v>874.45161290322585</v>
      </c>
      <c r="IE20" s="67">
        <f t="shared" si="10"/>
        <v>935.48387096774195</v>
      </c>
      <c r="IF20" s="67">
        <f t="shared" si="10"/>
        <v>1009.1</v>
      </c>
      <c r="IG20" s="67">
        <f t="shared" ref="IG20:IL20" si="11">SUM(IG19)</f>
        <v>984</v>
      </c>
      <c r="IH20" s="67">
        <f t="shared" si="11"/>
        <v>964.36666666666667</v>
      </c>
      <c r="II20" s="67">
        <f t="shared" si="11"/>
        <v>1016</v>
      </c>
      <c r="IJ20" s="67">
        <f t="shared" si="11"/>
        <v>1013</v>
      </c>
      <c r="IK20" s="67">
        <f t="shared" si="11"/>
        <v>1064</v>
      </c>
      <c r="IL20" s="67">
        <f t="shared" si="11"/>
        <v>1060</v>
      </c>
      <c r="IM20" s="67">
        <f t="shared" ref="IM20:IR20" si="12">SUM(IM19)</f>
        <v>1116</v>
      </c>
      <c r="IN20" s="67">
        <f t="shared" si="12"/>
        <v>1055</v>
      </c>
      <c r="IO20" s="67">
        <f t="shared" si="12"/>
        <v>899</v>
      </c>
      <c r="IP20" s="67">
        <f t="shared" si="12"/>
        <v>843</v>
      </c>
      <c r="IQ20" s="67">
        <f t="shared" si="12"/>
        <v>882</v>
      </c>
      <c r="IR20" s="67">
        <f t="shared" si="12"/>
        <v>935</v>
      </c>
      <c r="IS20" s="67">
        <f>SUM(IS19)</f>
        <v>881</v>
      </c>
      <c r="IT20" s="67">
        <f>SUM(IT19)</f>
        <v>884</v>
      </c>
      <c r="IU20" s="67">
        <f t="shared" si="0"/>
        <v>3</v>
      </c>
      <c r="IV20" s="8"/>
    </row>
    <row r="21" spans="1:256" s="76" customFormat="1" ht="25.15" customHeight="1" x14ac:dyDescent="0.2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</row>
    <row r="22" spans="1:256" s="12" customFormat="1" ht="37.5" customHeight="1" x14ac:dyDescent="0.2">
      <c r="A22" s="11"/>
      <c r="B22" s="74"/>
      <c r="C22" s="75"/>
      <c r="D22" s="225" t="s">
        <v>45</v>
      </c>
      <c r="E22" s="226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103529.19354838711</v>
      </c>
      <c r="GS22" s="81">
        <f t="shared" ref="GS22:HC22" si="13">SUM(GS18,GS20)</f>
        <v>94393.766666666663</v>
      </c>
      <c r="GT22" s="81">
        <f t="shared" si="13"/>
        <v>100713.35483870968</v>
      </c>
      <c r="GU22" s="81">
        <f t="shared" si="13"/>
        <v>102147.19354838709</v>
      </c>
      <c r="GV22" s="81">
        <f t="shared" si="13"/>
        <v>93833.1</v>
      </c>
      <c r="GW22" s="81">
        <f t="shared" si="13"/>
        <v>96727.548387096787</v>
      </c>
      <c r="GX22" s="81">
        <f t="shared" si="13"/>
        <v>101728.26666666668</v>
      </c>
      <c r="GY22" s="81">
        <f t="shared" si="13"/>
        <v>99919.129032258075</v>
      </c>
      <c r="GZ22" s="81">
        <f t="shared" si="13"/>
        <v>94986</v>
      </c>
      <c r="HA22" s="81">
        <f t="shared" si="13"/>
        <v>95802.10714285713</v>
      </c>
      <c r="HB22" s="81">
        <f t="shared" si="13"/>
        <v>91462.709677419378</v>
      </c>
      <c r="HC22" s="81">
        <f t="shared" si="13"/>
        <v>85705.633333333331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t="shared" ref="HH22:HQ22" si="14">SUM(HH18,HH20)</f>
        <v>80538</v>
      </c>
      <c r="HI22" s="92">
        <f t="shared" si="14"/>
        <v>90857</v>
      </c>
      <c r="HJ22" s="94">
        <f t="shared" si="14"/>
        <v>90996</v>
      </c>
      <c r="HK22" s="97">
        <f t="shared" si="14"/>
        <v>93131</v>
      </c>
      <c r="HL22" s="100">
        <f t="shared" si="14"/>
        <v>89700</v>
      </c>
      <c r="HM22" s="103">
        <f t="shared" si="14"/>
        <v>51433</v>
      </c>
      <c r="HN22" s="111">
        <f t="shared" si="14"/>
        <v>90311</v>
      </c>
      <c r="HO22" s="114">
        <f t="shared" si="14"/>
        <v>94537</v>
      </c>
      <c r="HP22" s="115">
        <f t="shared" si="14"/>
        <v>94563</v>
      </c>
      <c r="HQ22" s="118">
        <f t="shared" si="14"/>
        <v>95949</v>
      </c>
      <c r="HR22" s="120">
        <f t="shared" ref="HR22:HW22" si="15">SUM(HR18,HR20)</f>
        <v>81501</v>
      </c>
      <c r="HS22" s="122">
        <f t="shared" si="15"/>
        <v>64036</v>
      </c>
      <c r="HT22" s="123">
        <f t="shared" si="15"/>
        <v>92170</v>
      </c>
      <c r="HU22" s="125">
        <f t="shared" si="15"/>
        <v>83015</v>
      </c>
      <c r="HV22" s="128">
        <f t="shared" si="15"/>
        <v>94410</v>
      </c>
      <c r="HW22" s="130">
        <f t="shared" si="15"/>
        <v>91937</v>
      </c>
      <c r="HX22" s="132">
        <f t="shared" ref="HX22:IC22" si="16">SUM(HX18,HX20)</f>
        <v>93338</v>
      </c>
      <c r="HY22" s="134">
        <f t="shared" si="16"/>
        <v>95366</v>
      </c>
      <c r="HZ22" s="135">
        <f t="shared" si="16"/>
        <v>88740</v>
      </c>
      <c r="IA22" s="137">
        <f t="shared" si="16"/>
        <v>76104</v>
      </c>
      <c r="IB22" s="140">
        <f t="shared" si="16"/>
        <v>79633.032258064515</v>
      </c>
      <c r="IC22" s="141">
        <f t="shared" si="16"/>
        <v>86984</v>
      </c>
      <c r="ID22" s="144">
        <f t="shared" ref="ID22:II22" si="17">SUM(ID18,ID20)</f>
        <v>88149.870967741939</v>
      </c>
      <c r="IE22" s="145">
        <f t="shared" si="17"/>
        <v>86252.451612903227</v>
      </c>
      <c r="IF22" s="147">
        <f t="shared" si="17"/>
        <v>90240</v>
      </c>
      <c r="IG22" s="150">
        <f t="shared" si="17"/>
        <v>82025</v>
      </c>
      <c r="IH22" s="152">
        <f t="shared" si="17"/>
        <v>88971.400000000009</v>
      </c>
      <c r="II22" s="154">
        <f t="shared" si="17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4">
        <f>SUM(IS18,IS20)</f>
        <v>84152</v>
      </c>
      <c r="IT22" s="175">
        <f>SUM(IT18,IT20)</f>
        <v>90424</v>
      </c>
      <c r="IU22" s="175">
        <f t="shared" si="0"/>
        <v>6272</v>
      </c>
      <c r="IV22" s="11"/>
    </row>
    <row r="23" spans="1:256" s="11" customFormat="1" ht="21" customHeight="1" x14ac:dyDescent="0.25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1:256" ht="15" x14ac:dyDescent="0.2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1:256" ht="14.25" customHeight="1" x14ac:dyDescent="0.25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1:256" ht="18.600000000000001" customHeight="1" x14ac:dyDescent="0.2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1:256" ht="15" customHeight="1" x14ac:dyDescent="0.25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1:256" ht="15.75" x14ac:dyDescent="0.2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1:256" ht="15.75" x14ac:dyDescent="0.2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1:256" ht="18" customHeight="1" x14ac:dyDescent="0.25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1:256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1:256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4:228" x14ac:dyDescent="0.2">
      <c r="HS37" s="37"/>
      <c r="HT37" s="37"/>
    </row>
    <row r="47" spans="4:228" x14ac:dyDescent="0.2">
      <c r="D47" s="38"/>
    </row>
    <row r="49" spans="5:142" x14ac:dyDescent="0.2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spans="5:142" x14ac:dyDescent="0.2">
      <c r="AD50" s="41"/>
    </row>
    <row r="57" spans="5:142" x14ac:dyDescent="0.2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 x14ac:dyDescent="0.2"/>
    <row r="81" ht="14.25" customHeight="1" x14ac:dyDescent="0.2"/>
  </sheetData>
  <mergeCells count="31">
    <mergeCell ref="B5:IT5"/>
    <mergeCell ref="B4:IT4"/>
    <mergeCell ref="D12:E12"/>
    <mergeCell ref="CB12:CK12"/>
    <mergeCell ref="AH12:AS12"/>
    <mergeCell ref="DV12:EG12"/>
    <mergeCell ref="GX12:GY12"/>
    <mergeCell ref="FD12:FO12"/>
    <mergeCell ref="HL12:HW12"/>
    <mergeCell ref="HX12:II12"/>
    <mergeCell ref="B6:IT6"/>
    <mergeCell ref="ER12:FC12"/>
    <mergeCell ref="GZ12:HK12"/>
    <mergeCell ref="GB12:GM12"/>
    <mergeCell ref="IJ12:IT12"/>
    <mergeCell ref="CX12:DI12"/>
    <mergeCell ref="BP12:CA12"/>
    <mergeCell ref="CL12:CW12"/>
    <mergeCell ref="FP12:GA12"/>
    <mergeCell ref="DJ12:DU12"/>
    <mergeCell ref="EO12:EQ12"/>
    <mergeCell ref="D22:E22"/>
    <mergeCell ref="D18:E18"/>
    <mergeCell ref="N12:U12"/>
    <mergeCell ref="F12:M12"/>
    <mergeCell ref="BF12:BO12"/>
    <mergeCell ref="B15:B16"/>
    <mergeCell ref="C15:C16"/>
    <mergeCell ref="D15:D16"/>
    <mergeCell ref="AT12:BE12"/>
    <mergeCell ref="AC12:AG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81"/>
  <sheetViews>
    <sheetView tabSelected="1" view="pageBreakPreview" zoomScale="55" zoomScaleNormal="40" zoomScaleSheetLayoutView="55" workbookViewId="0">
      <pane xSplit="5" ySplit="13" topLeftCell="AF14" activePane="bottomRight" state="frozen"/>
      <selection pane="topRight" activeCell="HL1" sqref="HL1"/>
      <selection pane="bottomLeft" activeCell="A14" sqref="A14"/>
      <selection pane="bottomRight" activeCell="AT34" sqref="AT34"/>
    </sheetView>
  </sheetViews>
  <sheetFormatPr baseColWidth="10" defaultColWidth="11.42578125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14" width="19.85546875" style="1" hidden="1" customWidth="1"/>
    <col min="15" max="15" width="16.85546875" style="1" hidden="1" customWidth="1"/>
    <col min="16" max="16" width="15.85546875" style="1" hidden="1" customWidth="1"/>
    <col min="17" max="17" width="16.7109375" style="1" hidden="1" customWidth="1"/>
    <col min="18" max="18" width="18.5703125" style="1" hidden="1" customWidth="1"/>
    <col min="19" max="19" width="16" style="1" hidden="1" customWidth="1"/>
    <col min="20" max="20" width="15.5703125" style="1" hidden="1" customWidth="1"/>
    <col min="21" max="21" width="16.5703125" style="1" hidden="1" customWidth="1"/>
    <col min="22" max="23" width="15.140625" style="1" hidden="1" customWidth="1"/>
    <col min="24" max="24" width="13.42578125" style="1" hidden="1" customWidth="1"/>
    <col min="25" max="25" width="16.140625" style="1" hidden="1" customWidth="1"/>
    <col min="26" max="26" width="14.28515625" style="1" hidden="1" customWidth="1"/>
    <col min="27" max="33" width="14.42578125" style="1" hidden="1" customWidth="1"/>
    <col min="34" max="45" width="14.42578125" style="1" customWidth="1"/>
    <col min="46" max="46" width="20" style="1" customWidth="1"/>
    <col min="47" max="16384" width="11.42578125" style="1"/>
  </cols>
  <sheetData>
    <row r="1" spans="1:47" x14ac:dyDescent="0.2">
      <c r="F1" s="4">
        <v>43466</v>
      </c>
      <c r="G1" s="4">
        <v>43497</v>
      </c>
      <c r="H1" s="4">
        <v>43525</v>
      </c>
      <c r="I1" s="4">
        <v>43556</v>
      </c>
      <c r="J1" s="4">
        <v>43586</v>
      </c>
      <c r="K1" s="4">
        <v>43617</v>
      </c>
      <c r="L1" s="4">
        <v>43647</v>
      </c>
      <c r="M1" s="4">
        <v>43678</v>
      </c>
      <c r="N1" s="4">
        <v>43709</v>
      </c>
      <c r="O1" s="4">
        <v>43739</v>
      </c>
      <c r="P1" s="4">
        <v>43770</v>
      </c>
      <c r="Q1" s="4">
        <v>43800</v>
      </c>
      <c r="R1" s="4">
        <v>43831</v>
      </c>
      <c r="S1" s="4">
        <v>43862</v>
      </c>
      <c r="T1" s="4">
        <v>43891</v>
      </c>
      <c r="U1" s="4">
        <v>43922</v>
      </c>
      <c r="V1" s="4">
        <v>43952</v>
      </c>
      <c r="W1" s="4">
        <v>43983</v>
      </c>
      <c r="X1" s="4">
        <v>44013</v>
      </c>
      <c r="Y1" s="4">
        <v>44044</v>
      </c>
      <c r="Z1" s="4">
        <v>44075</v>
      </c>
      <c r="AA1" s="4">
        <v>44105</v>
      </c>
      <c r="AB1" s="4">
        <v>44136</v>
      </c>
      <c r="AC1" s="4">
        <v>44166</v>
      </c>
      <c r="AD1" s="4">
        <v>44197</v>
      </c>
      <c r="AE1" s="4">
        <v>44228</v>
      </c>
      <c r="AF1" s="4">
        <v>44256</v>
      </c>
      <c r="AG1" s="4">
        <v>44287</v>
      </c>
      <c r="AH1" s="4">
        <v>44317</v>
      </c>
      <c r="AI1" s="4">
        <v>44348</v>
      </c>
      <c r="AJ1" s="4">
        <v>44378</v>
      </c>
      <c r="AK1" s="4">
        <v>44409</v>
      </c>
      <c r="AL1" s="4">
        <v>44440</v>
      </c>
      <c r="AM1" s="4">
        <v>44470</v>
      </c>
      <c r="AN1" s="4">
        <v>44501</v>
      </c>
      <c r="AO1" s="4">
        <v>44531</v>
      </c>
      <c r="AP1" s="4">
        <v>44562</v>
      </c>
      <c r="AQ1" s="4">
        <v>44593</v>
      </c>
      <c r="AR1" s="4">
        <v>44621</v>
      </c>
      <c r="AS1" s="4">
        <v>44652</v>
      </c>
      <c r="AT1" s="4"/>
    </row>
    <row r="4" spans="1:47" ht="31.5" customHeight="1" x14ac:dyDescent="0.35">
      <c r="B4" s="239" t="s">
        <v>44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</row>
    <row r="5" spans="1:47" ht="23.25" customHeight="1" x14ac:dyDescent="0.2">
      <c r="B5" s="238" t="s">
        <v>51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</row>
    <row r="6" spans="1:47" ht="21" x14ac:dyDescent="0.35">
      <c r="B6" s="251" t="s">
        <v>46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</row>
    <row r="7" spans="1:47" ht="15.75" hidden="1" x14ac:dyDescent="0.25">
      <c r="B7" s="46"/>
      <c r="C7" s="46"/>
      <c r="D7" s="46"/>
      <c r="E7" s="46"/>
    </row>
    <row r="8" spans="1:47" ht="15.75" hidden="1" x14ac:dyDescent="0.25">
      <c r="B8" s="46"/>
      <c r="C8" s="46"/>
      <c r="D8" s="46"/>
      <c r="E8" s="46"/>
    </row>
    <row r="9" spans="1:47" ht="15.75" hidden="1" x14ac:dyDescent="0.25">
      <c r="B9" s="46"/>
      <c r="C9" s="46"/>
      <c r="D9" s="46"/>
      <c r="E9" s="46"/>
    </row>
    <row r="10" spans="1:47" ht="15.75" hidden="1" x14ac:dyDescent="0.25">
      <c r="B10" s="46"/>
      <c r="C10" s="46"/>
      <c r="D10" s="46"/>
      <c r="E10" s="46"/>
    </row>
    <row r="11" spans="1:47" ht="21" customHeight="1" x14ac:dyDescent="0.25">
      <c r="D11" s="49"/>
      <c r="E11" s="49"/>
    </row>
    <row r="12" spans="1:47" s="6" customFormat="1" ht="27" customHeight="1" x14ac:dyDescent="0.25">
      <c r="A12" s="1"/>
      <c r="B12" s="5"/>
      <c r="C12" s="5"/>
      <c r="D12" s="240"/>
      <c r="E12" s="241"/>
      <c r="F12" s="250">
        <v>2019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>
        <v>2020</v>
      </c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4"/>
      <c r="AD12" s="254">
        <v>2021</v>
      </c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6"/>
      <c r="AP12" s="250">
        <v>2022</v>
      </c>
      <c r="AQ12" s="250"/>
      <c r="AR12" s="250"/>
      <c r="AS12" s="250"/>
      <c r="AT12" s="1"/>
      <c r="AU12" s="1"/>
    </row>
    <row r="13" spans="1:47" s="6" customFormat="1" ht="55.5" customHeight="1" x14ac:dyDescent="0.2">
      <c r="A13" s="1"/>
      <c r="B13" s="54" t="s">
        <v>14</v>
      </c>
      <c r="C13" s="54" t="s">
        <v>17</v>
      </c>
      <c r="D13" s="177" t="s">
        <v>22</v>
      </c>
      <c r="E13" s="177" t="s">
        <v>18</v>
      </c>
      <c r="F13" s="110" t="s">
        <v>26</v>
      </c>
      <c r="G13" s="110" t="s">
        <v>27</v>
      </c>
      <c r="H13" s="110" t="s">
        <v>28</v>
      </c>
      <c r="I13" s="110" t="s">
        <v>29</v>
      </c>
      <c r="J13" s="110" t="s">
        <v>30</v>
      </c>
      <c r="K13" s="110" t="s">
        <v>31</v>
      </c>
      <c r="L13" s="110" t="s">
        <v>32</v>
      </c>
      <c r="M13" s="110" t="s">
        <v>33</v>
      </c>
      <c r="N13" s="110" t="s">
        <v>48</v>
      </c>
      <c r="O13" s="110" t="s">
        <v>35</v>
      </c>
      <c r="P13" s="110" t="s">
        <v>36</v>
      </c>
      <c r="Q13" s="110" t="s">
        <v>37</v>
      </c>
      <c r="R13" s="110" t="s">
        <v>26</v>
      </c>
      <c r="S13" s="110" t="s">
        <v>27</v>
      </c>
      <c r="T13" s="110" t="s">
        <v>28</v>
      </c>
      <c r="U13" s="110" t="s">
        <v>29</v>
      </c>
      <c r="V13" s="110" t="s">
        <v>30</v>
      </c>
      <c r="W13" s="110" t="s">
        <v>31</v>
      </c>
      <c r="X13" s="110" t="s">
        <v>32</v>
      </c>
      <c r="Y13" s="110" t="s">
        <v>33</v>
      </c>
      <c r="Z13" s="110" t="s">
        <v>48</v>
      </c>
      <c r="AA13" s="110" t="s">
        <v>35</v>
      </c>
      <c r="AB13" s="110" t="s">
        <v>36</v>
      </c>
      <c r="AC13" s="110" t="s">
        <v>37</v>
      </c>
      <c r="AD13" s="204" t="s">
        <v>26</v>
      </c>
      <c r="AE13" s="204" t="s">
        <v>27</v>
      </c>
      <c r="AF13" s="204" t="s">
        <v>28</v>
      </c>
      <c r="AG13" s="204" t="s">
        <v>29</v>
      </c>
      <c r="AH13" s="204" t="s">
        <v>30</v>
      </c>
      <c r="AI13" s="204" t="s">
        <v>31</v>
      </c>
      <c r="AJ13" s="204" t="s">
        <v>32</v>
      </c>
      <c r="AK13" s="204" t="s">
        <v>33</v>
      </c>
      <c r="AL13" s="204" t="s">
        <v>48</v>
      </c>
      <c r="AM13" s="204" t="s">
        <v>35</v>
      </c>
      <c r="AN13" s="204" t="s">
        <v>36</v>
      </c>
      <c r="AO13" s="204" t="s">
        <v>37</v>
      </c>
      <c r="AP13" s="110" t="s">
        <v>26</v>
      </c>
      <c r="AQ13" s="213" t="s">
        <v>27</v>
      </c>
      <c r="AR13" s="213" t="s">
        <v>28</v>
      </c>
      <c r="AS13" s="213" t="s">
        <v>29</v>
      </c>
      <c r="AT13" s="213" t="s">
        <v>52</v>
      </c>
      <c r="AU13" s="1"/>
    </row>
    <row r="14" spans="1:47" s="9" customFormat="1" ht="25.15" customHeight="1" x14ac:dyDescent="0.2">
      <c r="A14" s="7"/>
      <c r="B14" s="181" t="s">
        <v>24</v>
      </c>
      <c r="C14" s="181" t="s">
        <v>15</v>
      </c>
      <c r="D14" s="183" t="s">
        <v>9</v>
      </c>
      <c r="E14" s="57" t="s">
        <v>10</v>
      </c>
      <c r="F14" s="179">
        <v>919</v>
      </c>
      <c r="G14" s="179">
        <v>887</v>
      </c>
      <c r="H14" s="179">
        <v>849</v>
      </c>
      <c r="I14" s="179">
        <v>780</v>
      </c>
      <c r="J14" s="179">
        <v>817.61290322580646</v>
      </c>
      <c r="K14" s="179">
        <v>657.13333333333333</v>
      </c>
      <c r="L14" s="179">
        <v>787.35483870967744</v>
      </c>
      <c r="M14" s="179">
        <v>778.67741935483866</v>
      </c>
      <c r="N14" s="179">
        <v>707.63333333333333</v>
      </c>
      <c r="O14" s="179">
        <v>639</v>
      </c>
      <c r="P14" s="179">
        <v>637.16666666666663</v>
      </c>
      <c r="Q14" s="179">
        <v>609</v>
      </c>
      <c r="R14" s="179">
        <v>566</v>
      </c>
      <c r="S14" s="179">
        <v>564</v>
      </c>
      <c r="T14" s="179">
        <v>530</v>
      </c>
      <c r="U14" s="179">
        <v>557</v>
      </c>
      <c r="V14" s="179">
        <v>564</v>
      </c>
      <c r="W14" s="179">
        <v>540</v>
      </c>
      <c r="X14" s="179">
        <v>302</v>
      </c>
      <c r="Y14" s="179">
        <v>447</v>
      </c>
      <c r="Z14" s="179">
        <v>486</v>
      </c>
      <c r="AA14" s="179">
        <v>125</v>
      </c>
      <c r="AB14" s="179">
        <v>445</v>
      </c>
      <c r="AC14" s="184">
        <v>398</v>
      </c>
      <c r="AD14" s="187">
        <v>461</v>
      </c>
      <c r="AE14" s="189">
        <v>451</v>
      </c>
      <c r="AF14" s="190">
        <v>437</v>
      </c>
      <c r="AG14" s="192">
        <v>400</v>
      </c>
      <c r="AH14" s="195">
        <v>197.83870967741936</v>
      </c>
      <c r="AI14" s="196">
        <v>205.66666666666666</v>
      </c>
      <c r="AJ14" s="198">
        <v>140.38709677419354</v>
      </c>
      <c r="AK14" s="200">
        <v>131.41935483870967</v>
      </c>
      <c r="AL14" s="202">
        <v>121</v>
      </c>
      <c r="AM14" s="205">
        <v>119</v>
      </c>
      <c r="AN14" s="208">
        <v>0</v>
      </c>
      <c r="AO14" s="210">
        <v>81</v>
      </c>
      <c r="AP14" s="212">
        <v>196.93548387096774</v>
      </c>
      <c r="AQ14" s="215">
        <v>290</v>
      </c>
      <c r="AR14" s="217">
        <v>245.48387096774192</v>
      </c>
      <c r="AS14" s="219">
        <v>238</v>
      </c>
      <c r="AT14" s="179">
        <f>+AS14-AR14</f>
        <v>-7.4838709677419217</v>
      </c>
      <c r="AU14" s="8"/>
    </row>
    <row r="15" spans="1:47" s="9" customFormat="1" ht="25.15" customHeight="1" x14ac:dyDescent="0.2">
      <c r="A15" s="7"/>
      <c r="B15" s="220" t="s">
        <v>21</v>
      </c>
      <c r="C15" s="221" t="s">
        <v>16</v>
      </c>
      <c r="D15" s="222" t="s">
        <v>25</v>
      </c>
      <c r="E15" s="178">
        <v>88</v>
      </c>
      <c r="F15" s="179">
        <v>49309</v>
      </c>
      <c r="G15" s="179">
        <v>49470</v>
      </c>
      <c r="H15" s="179">
        <v>47567</v>
      </c>
      <c r="I15" s="179">
        <v>38621</v>
      </c>
      <c r="J15" s="179">
        <f>1365919/31</f>
        <v>44061.903225806454</v>
      </c>
      <c r="K15" s="179">
        <f>1554175/30</f>
        <v>51805.833333333336</v>
      </c>
      <c r="L15" s="179">
        <f>1570836/31</f>
        <v>50672.129032258068</v>
      </c>
      <c r="M15" s="179">
        <f>1533811/31</f>
        <v>49477.774193548386</v>
      </c>
      <c r="N15" s="179">
        <f>1475068/30</f>
        <v>49168.933333333334</v>
      </c>
      <c r="O15" s="179">
        <v>45523</v>
      </c>
      <c r="P15" s="179">
        <f>1422554/30</f>
        <v>47418.466666666667</v>
      </c>
      <c r="Q15" s="179">
        <v>46555</v>
      </c>
      <c r="R15" s="179">
        <v>48721</v>
      </c>
      <c r="S15" s="179">
        <v>51980</v>
      </c>
      <c r="T15" s="179">
        <v>40833</v>
      </c>
      <c r="U15" s="179">
        <v>35433</v>
      </c>
      <c r="V15" s="179">
        <v>41780</v>
      </c>
      <c r="W15" s="179">
        <v>50813</v>
      </c>
      <c r="X15" s="179">
        <v>51332</v>
      </c>
      <c r="Y15" s="179">
        <v>53011</v>
      </c>
      <c r="Z15" s="179">
        <v>54458</v>
      </c>
      <c r="AA15" s="179">
        <v>53551</v>
      </c>
      <c r="AB15" s="179">
        <v>53362</v>
      </c>
      <c r="AC15" s="184">
        <v>49606</v>
      </c>
      <c r="AD15" s="187">
        <v>48696</v>
      </c>
      <c r="AE15" s="189">
        <v>49677</v>
      </c>
      <c r="AF15" s="190">
        <v>36956</v>
      </c>
      <c r="AG15" s="192">
        <v>42235</v>
      </c>
      <c r="AH15" s="195">
        <v>49816.903225806454</v>
      </c>
      <c r="AI15" s="196">
        <v>52284.433333333334</v>
      </c>
      <c r="AJ15" s="198">
        <v>49724.709677419356</v>
      </c>
      <c r="AK15" s="200">
        <v>54785.258064516129</v>
      </c>
      <c r="AL15" s="202">
        <v>55315</v>
      </c>
      <c r="AM15" s="205">
        <v>52245</v>
      </c>
      <c r="AN15" s="208">
        <v>51317</v>
      </c>
      <c r="AO15" s="210">
        <v>51873</v>
      </c>
      <c r="AP15" s="212">
        <v>51752.774193548386</v>
      </c>
      <c r="AQ15" s="215">
        <v>51828</v>
      </c>
      <c r="AR15" s="217">
        <v>53168.967741935485</v>
      </c>
      <c r="AS15" s="219">
        <v>51569</v>
      </c>
      <c r="AT15" s="219">
        <f>+AS15-AR15</f>
        <v>-1599.9677419354848</v>
      </c>
      <c r="AU15" s="8"/>
    </row>
    <row r="16" spans="1:47" s="9" customFormat="1" ht="25.15" customHeight="1" x14ac:dyDescent="0.2">
      <c r="A16" s="7"/>
      <c r="B16" s="220"/>
      <c r="C16" s="221"/>
      <c r="D16" s="222"/>
      <c r="E16" s="178">
        <v>56</v>
      </c>
      <c r="F16" s="179">
        <v>28124</v>
      </c>
      <c r="G16" s="179">
        <v>29004</v>
      </c>
      <c r="H16" s="179">
        <v>26101</v>
      </c>
      <c r="I16" s="179">
        <v>23768</v>
      </c>
      <c r="J16" s="179">
        <f>770361/31</f>
        <v>24850.354838709678</v>
      </c>
      <c r="K16" s="179">
        <f>782497/30</f>
        <v>26083.233333333334</v>
      </c>
      <c r="L16" s="179">
        <f>771452/31</f>
        <v>24885.548387096773</v>
      </c>
      <c r="M16" s="179">
        <f>682958/31</f>
        <v>22030.903225806451</v>
      </c>
      <c r="N16" s="179">
        <f>767882/30</f>
        <v>25596.066666666666</v>
      </c>
      <c r="O16" s="179">
        <v>22730</v>
      </c>
      <c r="P16" s="179">
        <f>797677/30</f>
        <v>26589.233333333334</v>
      </c>
      <c r="Q16" s="179">
        <v>24897</v>
      </c>
      <c r="R16" s="179">
        <v>23564</v>
      </c>
      <c r="S16" s="179">
        <v>23254</v>
      </c>
      <c r="T16" s="179">
        <v>18899</v>
      </c>
      <c r="U16" s="179">
        <v>24125</v>
      </c>
      <c r="V16" s="179">
        <v>24034</v>
      </c>
      <c r="W16" s="179">
        <v>25723</v>
      </c>
      <c r="X16" s="179">
        <v>22741</v>
      </c>
      <c r="Y16" s="179">
        <v>22257</v>
      </c>
      <c r="Z16" s="179">
        <v>22410</v>
      </c>
      <c r="AA16" s="179">
        <v>18613</v>
      </c>
      <c r="AB16" s="179">
        <v>22394</v>
      </c>
      <c r="AC16" s="184">
        <v>26680</v>
      </c>
      <c r="AD16" s="187">
        <v>25033</v>
      </c>
      <c r="AE16" s="189">
        <v>23011</v>
      </c>
      <c r="AF16" s="190">
        <v>19013</v>
      </c>
      <c r="AG16" s="192">
        <v>16988</v>
      </c>
      <c r="AH16" s="195">
        <v>27737.419354838708</v>
      </c>
      <c r="AI16" s="196">
        <v>23324.400000000001</v>
      </c>
      <c r="AJ16" s="198">
        <v>28123.064516129034</v>
      </c>
      <c r="AK16" s="200">
        <v>28206.483870967742</v>
      </c>
      <c r="AL16" s="202">
        <v>23786</v>
      </c>
      <c r="AM16" s="205">
        <v>20250</v>
      </c>
      <c r="AN16" s="208">
        <v>19452</v>
      </c>
      <c r="AO16" s="210">
        <v>18215</v>
      </c>
      <c r="AP16" s="212">
        <v>18888.032258064515</v>
      </c>
      <c r="AQ16" s="215">
        <v>18396</v>
      </c>
      <c r="AR16" s="217">
        <v>17351.451612903227</v>
      </c>
      <c r="AS16" s="219">
        <v>18320</v>
      </c>
      <c r="AT16" s="219">
        <f>+AS16-AR16</f>
        <v>968.54838709677279</v>
      </c>
      <c r="AU16" s="8"/>
    </row>
    <row r="17" spans="1:47" s="9" customFormat="1" ht="25.15" customHeight="1" x14ac:dyDescent="0.2">
      <c r="A17" s="7"/>
      <c r="B17" s="181"/>
      <c r="C17" s="182"/>
      <c r="D17" s="183" t="s">
        <v>40</v>
      </c>
      <c r="E17" s="178">
        <v>57</v>
      </c>
      <c r="F17" s="179">
        <v>13991</v>
      </c>
      <c r="G17" s="179">
        <v>15007</v>
      </c>
      <c r="H17" s="179">
        <v>13149</v>
      </c>
      <c r="I17" s="179">
        <v>11813</v>
      </c>
      <c r="J17" s="179">
        <f>288998/31</f>
        <v>9322.5161290322576</v>
      </c>
      <c r="K17" s="179">
        <f>224863/30</f>
        <v>7495.4333333333334</v>
      </c>
      <c r="L17" s="179">
        <f>338842/31</f>
        <v>10930.387096774193</v>
      </c>
      <c r="M17" s="179">
        <f>403918/31</f>
        <v>13029.612903225807</v>
      </c>
      <c r="N17" s="179">
        <f>412748/30</f>
        <v>13758.266666666666</v>
      </c>
      <c r="O17" s="179">
        <v>12149</v>
      </c>
      <c r="P17" s="179">
        <f>400865/30</f>
        <v>13362.166666666666</v>
      </c>
      <c r="Q17" s="179">
        <v>12654</v>
      </c>
      <c r="R17" s="179">
        <v>12567</v>
      </c>
      <c r="S17" s="179">
        <v>13466</v>
      </c>
      <c r="T17" s="179">
        <v>11006</v>
      </c>
      <c r="U17" s="179">
        <v>12576</v>
      </c>
      <c r="V17" s="179">
        <v>11549</v>
      </c>
      <c r="W17" s="179">
        <v>6162</v>
      </c>
      <c r="X17" s="179">
        <v>13432</v>
      </c>
      <c r="Y17" s="179">
        <v>12010</v>
      </c>
      <c r="Z17" s="179">
        <v>12553</v>
      </c>
      <c r="AA17" s="179">
        <v>10982</v>
      </c>
      <c r="AB17" s="179">
        <v>13339</v>
      </c>
      <c r="AC17" s="184">
        <v>13403</v>
      </c>
      <c r="AD17" s="187">
        <v>10163</v>
      </c>
      <c r="AE17" s="189">
        <v>11441</v>
      </c>
      <c r="AF17" s="190">
        <v>9765</v>
      </c>
      <c r="AG17" s="192">
        <v>7922</v>
      </c>
      <c r="AH17" s="195">
        <v>1827.483870967742</v>
      </c>
      <c r="AI17" s="196">
        <v>6083.2</v>
      </c>
      <c r="AJ17" s="198">
        <v>1028.7741935483871</v>
      </c>
      <c r="AK17" s="200">
        <v>380.54838709677421</v>
      </c>
      <c r="AL17" s="202">
        <v>7043</v>
      </c>
      <c r="AM17" s="205">
        <v>11927</v>
      </c>
      <c r="AN17" s="208">
        <v>12888</v>
      </c>
      <c r="AO17" s="210">
        <v>13261</v>
      </c>
      <c r="AP17" s="212">
        <v>14086.58064516129</v>
      </c>
      <c r="AQ17" s="215">
        <v>13689</v>
      </c>
      <c r="AR17" s="217">
        <v>12876.774193548386</v>
      </c>
      <c r="AS17" s="219">
        <v>12892</v>
      </c>
      <c r="AT17" s="219">
        <f>+AS17-AR17</f>
        <v>15.225806451613607</v>
      </c>
      <c r="AU17" s="8"/>
    </row>
    <row r="18" spans="1:47" s="9" customFormat="1" ht="25.15" customHeight="1" x14ac:dyDescent="0.2">
      <c r="A18" s="8"/>
      <c r="B18" s="10"/>
      <c r="C18" s="181"/>
      <c r="D18" s="227" t="s">
        <v>41</v>
      </c>
      <c r="E18" s="227"/>
      <c r="F18" s="61">
        <f t="shared" ref="F18:Z18" si="0">SUM(F14:F17)</f>
        <v>92343</v>
      </c>
      <c r="G18" s="61">
        <f t="shared" si="0"/>
        <v>94368</v>
      </c>
      <c r="H18" s="61">
        <f t="shared" si="0"/>
        <v>87666</v>
      </c>
      <c r="I18" s="61">
        <f t="shared" si="0"/>
        <v>74982</v>
      </c>
      <c r="J18" s="61">
        <f t="shared" si="0"/>
        <v>79052.387096774197</v>
      </c>
      <c r="K18" s="61">
        <f t="shared" si="0"/>
        <v>86041.633333333331</v>
      </c>
      <c r="L18" s="61">
        <f t="shared" si="0"/>
        <v>87275.419354838712</v>
      </c>
      <c r="M18" s="61">
        <f t="shared" si="0"/>
        <v>85316.967741935485</v>
      </c>
      <c r="N18" s="61">
        <f t="shared" si="0"/>
        <v>89230.9</v>
      </c>
      <c r="O18" s="61">
        <f t="shared" si="0"/>
        <v>81041</v>
      </c>
      <c r="P18" s="61">
        <f t="shared" si="0"/>
        <v>88007.03333333334</v>
      </c>
      <c r="Q18" s="61">
        <f t="shared" si="0"/>
        <v>84715</v>
      </c>
      <c r="R18" s="61">
        <f t="shared" si="0"/>
        <v>85418</v>
      </c>
      <c r="S18" s="61">
        <f t="shared" si="0"/>
        <v>89264</v>
      </c>
      <c r="T18" s="61">
        <f t="shared" si="0"/>
        <v>71268</v>
      </c>
      <c r="U18" s="61">
        <f t="shared" si="0"/>
        <v>72691</v>
      </c>
      <c r="V18" s="61">
        <f t="shared" si="0"/>
        <v>77927</v>
      </c>
      <c r="W18" s="61">
        <f t="shared" si="0"/>
        <v>83238</v>
      </c>
      <c r="X18" s="61">
        <f t="shared" si="0"/>
        <v>87807</v>
      </c>
      <c r="Y18" s="61">
        <f t="shared" si="0"/>
        <v>87725</v>
      </c>
      <c r="Z18" s="61">
        <f t="shared" si="0"/>
        <v>89907</v>
      </c>
      <c r="AA18" s="61">
        <f t="shared" ref="AA18:AK18" si="1">SUM(AA14:AA17)</f>
        <v>83271</v>
      </c>
      <c r="AB18" s="61">
        <f t="shared" si="1"/>
        <v>89540</v>
      </c>
      <c r="AC18" s="61">
        <f t="shared" si="1"/>
        <v>90087</v>
      </c>
      <c r="AD18" s="61">
        <f t="shared" si="1"/>
        <v>84353</v>
      </c>
      <c r="AE18" s="61">
        <f t="shared" si="1"/>
        <v>84580</v>
      </c>
      <c r="AF18" s="61">
        <f t="shared" si="1"/>
        <v>66171</v>
      </c>
      <c r="AG18" s="61">
        <f t="shared" si="1"/>
        <v>67545</v>
      </c>
      <c r="AH18" s="61">
        <f t="shared" si="1"/>
        <v>79579.645161290318</v>
      </c>
      <c r="AI18" s="61">
        <f t="shared" si="1"/>
        <v>81897.7</v>
      </c>
      <c r="AJ18" s="61">
        <f t="shared" si="1"/>
        <v>79016.935483870984</v>
      </c>
      <c r="AK18" s="61">
        <f t="shared" si="1"/>
        <v>83503.709677419349</v>
      </c>
      <c r="AL18" s="61">
        <f t="shared" ref="AL18:AS18" si="2">SUM(AL14:AL17)</f>
        <v>86265</v>
      </c>
      <c r="AM18" s="61">
        <f t="shared" si="2"/>
        <v>84541</v>
      </c>
      <c r="AN18" s="61">
        <f t="shared" si="2"/>
        <v>83657</v>
      </c>
      <c r="AO18" s="61">
        <f t="shared" si="2"/>
        <v>83430</v>
      </c>
      <c r="AP18" s="61">
        <f t="shared" si="2"/>
        <v>84924.322580645166</v>
      </c>
      <c r="AQ18" s="61">
        <f t="shared" si="2"/>
        <v>84203</v>
      </c>
      <c r="AR18" s="61">
        <f t="shared" si="2"/>
        <v>83642.677419354848</v>
      </c>
      <c r="AS18" s="61">
        <f t="shared" si="2"/>
        <v>83019</v>
      </c>
      <c r="AT18" s="61">
        <f>SUM(AT14:AT17)</f>
        <v>-623.67741935484037</v>
      </c>
      <c r="AU18" s="8"/>
    </row>
    <row r="19" spans="1:47" s="12" customFormat="1" ht="23.45" customHeight="1" x14ac:dyDescent="0.2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179">
        <v>995</v>
      </c>
      <c r="G19" s="179">
        <v>998</v>
      </c>
      <c r="H19" s="179">
        <v>1074</v>
      </c>
      <c r="I19" s="179">
        <v>1122</v>
      </c>
      <c r="J19" s="179">
        <v>580.64516129032256</v>
      </c>
      <c r="K19" s="179">
        <v>942.36666666666667</v>
      </c>
      <c r="L19" s="179">
        <v>874.45161290322585</v>
      </c>
      <c r="M19" s="179">
        <v>935.48387096774195</v>
      </c>
      <c r="N19" s="179">
        <v>1009.1</v>
      </c>
      <c r="O19" s="179">
        <v>984</v>
      </c>
      <c r="P19" s="179">
        <v>964.36666666666667</v>
      </c>
      <c r="Q19" s="179">
        <v>1016</v>
      </c>
      <c r="R19" s="179">
        <v>1013</v>
      </c>
      <c r="S19" s="179">
        <v>1064</v>
      </c>
      <c r="T19" s="179">
        <v>1060</v>
      </c>
      <c r="U19" s="179">
        <v>1116</v>
      </c>
      <c r="V19" s="179">
        <v>1055</v>
      </c>
      <c r="W19" s="179">
        <v>899</v>
      </c>
      <c r="X19" s="179">
        <v>843</v>
      </c>
      <c r="Y19" s="179">
        <v>882</v>
      </c>
      <c r="Z19" s="179">
        <v>935</v>
      </c>
      <c r="AA19" s="179">
        <v>881</v>
      </c>
      <c r="AB19" s="179">
        <v>884</v>
      </c>
      <c r="AC19" s="184">
        <v>892</v>
      </c>
      <c r="AD19" s="187">
        <v>785</v>
      </c>
      <c r="AE19" s="189">
        <v>849</v>
      </c>
      <c r="AF19" s="190">
        <v>916</v>
      </c>
      <c r="AG19" s="192">
        <v>918</v>
      </c>
      <c r="AH19" s="195">
        <v>814</v>
      </c>
      <c r="AI19" s="196">
        <v>802.13333333333333</v>
      </c>
      <c r="AJ19" s="198">
        <v>644.35483870967744</v>
      </c>
      <c r="AK19" s="200">
        <v>667.83870967741939</v>
      </c>
      <c r="AL19" s="202">
        <v>729</v>
      </c>
      <c r="AM19" s="205">
        <v>719</v>
      </c>
      <c r="AN19" s="208">
        <v>697</v>
      </c>
      <c r="AO19" s="210">
        <v>676</v>
      </c>
      <c r="AP19" s="212">
        <v>790.0322580645161</v>
      </c>
      <c r="AQ19" s="215">
        <v>860</v>
      </c>
      <c r="AR19" s="217">
        <v>880.87096774193549</v>
      </c>
      <c r="AS19" s="219">
        <v>630</v>
      </c>
      <c r="AT19" s="219">
        <f>+AS19-AR19</f>
        <v>-250.87096774193549</v>
      </c>
      <c r="AU19" s="11"/>
    </row>
    <row r="20" spans="1:47" s="9" customFormat="1" ht="25.15" customHeight="1" x14ac:dyDescent="0.2">
      <c r="A20" s="8"/>
      <c r="B20" s="72"/>
      <c r="C20" s="73"/>
      <c r="D20" s="65" t="s">
        <v>42</v>
      </c>
      <c r="E20" s="65"/>
      <c r="F20" s="67">
        <f t="shared" ref="F20:Z20" si="3">SUM(F19)</f>
        <v>995</v>
      </c>
      <c r="G20" s="67">
        <f t="shared" si="3"/>
        <v>998</v>
      </c>
      <c r="H20" s="67">
        <f t="shared" si="3"/>
        <v>1074</v>
      </c>
      <c r="I20" s="67">
        <f t="shared" si="3"/>
        <v>1122</v>
      </c>
      <c r="J20" s="67">
        <f t="shared" si="3"/>
        <v>580.64516129032256</v>
      </c>
      <c r="K20" s="67">
        <f t="shared" si="3"/>
        <v>942.36666666666667</v>
      </c>
      <c r="L20" s="67">
        <f t="shared" si="3"/>
        <v>874.45161290322585</v>
      </c>
      <c r="M20" s="67">
        <f t="shared" si="3"/>
        <v>935.48387096774195</v>
      </c>
      <c r="N20" s="67">
        <f t="shared" si="3"/>
        <v>1009.1</v>
      </c>
      <c r="O20" s="67">
        <f t="shared" si="3"/>
        <v>984</v>
      </c>
      <c r="P20" s="67">
        <f t="shared" si="3"/>
        <v>964.36666666666667</v>
      </c>
      <c r="Q20" s="67">
        <f t="shared" si="3"/>
        <v>1016</v>
      </c>
      <c r="R20" s="67">
        <f t="shared" si="3"/>
        <v>1013</v>
      </c>
      <c r="S20" s="67">
        <f t="shared" si="3"/>
        <v>1064</v>
      </c>
      <c r="T20" s="67">
        <f t="shared" si="3"/>
        <v>1060</v>
      </c>
      <c r="U20" s="67">
        <f t="shared" si="3"/>
        <v>1116</v>
      </c>
      <c r="V20" s="67">
        <f t="shared" si="3"/>
        <v>1055</v>
      </c>
      <c r="W20" s="67">
        <f t="shared" si="3"/>
        <v>899</v>
      </c>
      <c r="X20" s="67">
        <f t="shared" si="3"/>
        <v>843</v>
      </c>
      <c r="Y20" s="67">
        <f t="shared" si="3"/>
        <v>882</v>
      </c>
      <c r="Z20" s="67">
        <f t="shared" si="3"/>
        <v>935</v>
      </c>
      <c r="AA20" s="67">
        <f t="shared" ref="AA20:AT20" si="4">SUM(AA19)</f>
        <v>881</v>
      </c>
      <c r="AB20" s="67">
        <f t="shared" si="4"/>
        <v>884</v>
      </c>
      <c r="AC20" s="67">
        <f t="shared" si="4"/>
        <v>892</v>
      </c>
      <c r="AD20" s="67">
        <f t="shared" si="4"/>
        <v>785</v>
      </c>
      <c r="AE20" s="67">
        <f t="shared" si="4"/>
        <v>849</v>
      </c>
      <c r="AF20" s="67">
        <f t="shared" si="4"/>
        <v>916</v>
      </c>
      <c r="AG20" s="67">
        <f t="shared" si="4"/>
        <v>918</v>
      </c>
      <c r="AH20" s="67">
        <f t="shared" si="4"/>
        <v>814</v>
      </c>
      <c r="AI20" s="67">
        <f t="shared" si="4"/>
        <v>802.13333333333333</v>
      </c>
      <c r="AJ20" s="67">
        <f t="shared" si="4"/>
        <v>644.35483870967744</v>
      </c>
      <c r="AK20" s="67">
        <f t="shared" ref="AK20:AL20" si="5">SUM(AK19)</f>
        <v>667.83870967741939</v>
      </c>
      <c r="AL20" s="67">
        <f t="shared" si="5"/>
        <v>729</v>
      </c>
      <c r="AM20" s="67">
        <f t="shared" ref="AM20:AP20" si="6">SUM(AM19)</f>
        <v>719</v>
      </c>
      <c r="AN20" s="67">
        <f t="shared" si="6"/>
        <v>697</v>
      </c>
      <c r="AO20" s="67">
        <f t="shared" si="6"/>
        <v>676</v>
      </c>
      <c r="AP20" s="67">
        <f t="shared" si="6"/>
        <v>790.0322580645161</v>
      </c>
      <c r="AQ20" s="67">
        <f t="shared" ref="AQ20:AR20" si="7">SUM(AQ19)</f>
        <v>860</v>
      </c>
      <c r="AR20" s="67">
        <f t="shared" si="7"/>
        <v>880.87096774193549</v>
      </c>
      <c r="AS20" s="67">
        <f t="shared" ref="AS20" si="8">SUM(AS19)</f>
        <v>630</v>
      </c>
      <c r="AT20" s="67">
        <f t="shared" si="4"/>
        <v>-250.87096774193549</v>
      </c>
      <c r="AU20" s="8"/>
    </row>
    <row r="21" spans="1:47" s="76" customFormat="1" ht="25.15" customHeight="1" x14ac:dyDescent="0.2">
      <c r="C21" s="77"/>
      <c r="D21" s="78"/>
      <c r="E21" s="78"/>
      <c r="F21" s="80"/>
      <c r="G21" s="80"/>
      <c r="H21" s="80"/>
      <c r="I21" s="80"/>
      <c r="J21" s="80"/>
      <c r="K21" s="80"/>
      <c r="L21" s="80"/>
    </row>
    <row r="22" spans="1:47" s="12" customFormat="1" ht="37.5" customHeight="1" x14ac:dyDescent="0.2">
      <c r="A22" s="11"/>
      <c r="B22" s="74"/>
      <c r="C22" s="75"/>
      <c r="D22" s="225" t="s">
        <v>45</v>
      </c>
      <c r="E22" s="226"/>
      <c r="F22" s="180">
        <f t="shared" ref="F22:Q22" si="9">SUM(F18,F20)</f>
        <v>93338</v>
      </c>
      <c r="G22" s="180">
        <f t="shared" si="9"/>
        <v>95366</v>
      </c>
      <c r="H22" s="180">
        <f t="shared" si="9"/>
        <v>88740</v>
      </c>
      <c r="I22" s="180">
        <f t="shared" si="9"/>
        <v>76104</v>
      </c>
      <c r="J22" s="180">
        <f t="shared" si="9"/>
        <v>79633.032258064515</v>
      </c>
      <c r="K22" s="180">
        <f t="shared" si="9"/>
        <v>86984</v>
      </c>
      <c r="L22" s="180">
        <f t="shared" si="9"/>
        <v>88149.870967741939</v>
      </c>
      <c r="M22" s="180">
        <f t="shared" si="9"/>
        <v>86252.451612903227</v>
      </c>
      <c r="N22" s="180">
        <f t="shared" si="9"/>
        <v>90240</v>
      </c>
      <c r="O22" s="180">
        <f t="shared" si="9"/>
        <v>82025</v>
      </c>
      <c r="P22" s="180">
        <f t="shared" si="9"/>
        <v>88971.400000000009</v>
      </c>
      <c r="Q22" s="180">
        <f t="shared" si="9"/>
        <v>85731</v>
      </c>
      <c r="R22" s="180">
        <f>SUM(R18,R20)</f>
        <v>86431</v>
      </c>
      <c r="S22" s="180">
        <f>SUM(S18,S20)+1</f>
        <v>90329</v>
      </c>
      <c r="T22" s="180">
        <f>SUM(T18,T20)-2</f>
        <v>72326</v>
      </c>
      <c r="U22" s="180">
        <f>SUM(U18,U20)</f>
        <v>73807</v>
      </c>
      <c r="V22" s="180">
        <f>SUM(V18,V20)+1</f>
        <v>78983</v>
      </c>
      <c r="W22" s="180">
        <f>SUM(W18,W20)-1</f>
        <v>84136</v>
      </c>
      <c r="X22" s="180">
        <f t="shared" ref="X22:AC22" si="10">SUM(X18,X20)</f>
        <v>88650</v>
      </c>
      <c r="Y22" s="180">
        <f t="shared" si="10"/>
        <v>88607</v>
      </c>
      <c r="Z22" s="180">
        <f t="shared" si="10"/>
        <v>90842</v>
      </c>
      <c r="AA22" s="180">
        <f t="shared" si="10"/>
        <v>84152</v>
      </c>
      <c r="AB22" s="180">
        <f t="shared" si="10"/>
        <v>90424</v>
      </c>
      <c r="AC22" s="185">
        <f t="shared" si="10"/>
        <v>90979</v>
      </c>
      <c r="AD22" s="186">
        <f>SUM(AD18,AD20)</f>
        <v>85138</v>
      </c>
      <c r="AE22" s="188">
        <f>SUM(AE18,AE20)+1</f>
        <v>85430</v>
      </c>
      <c r="AF22" s="191">
        <f t="shared" ref="AF22:AJ22" si="11">+AF18+AF20</f>
        <v>67087</v>
      </c>
      <c r="AG22" s="193">
        <f t="shared" si="11"/>
        <v>68463</v>
      </c>
      <c r="AH22" s="194">
        <f t="shared" si="11"/>
        <v>80393.645161290318</v>
      </c>
      <c r="AI22" s="197">
        <f t="shared" si="11"/>
        <v>82699.833333333328</v>
      </c>
      <c r="AJ22" s="199">
        <f t="shared" si="11"/>
        <v>79661.290322580666</v>
      </c>
      <c r="AK22" s="201">
        <f t="shared" ref="AK22" si="12">+AK18+AK20</f>
        <v>84171.548387096773</v>
      </c>
      <c r="AL22" s="203">
        <f t="shared" ref="AL22:AT22" si="13">+AL18+AL20</f>
        <v>86994</v>
      </c>
      <c r="AM22" s="206">
        <f t="shared" si="13"/>
        <v>85260</v>
      </c>
      <c r="AN22" s="207">
        <f t="shared" si="13"/>
        <v>84354</v>
      </c>
      <c r="AO22" s="209">
        <f t="shared" si="13"/>
        <v>84106</v>
      </c>
      <c r="AP22" s="211">
        <f t="shared" si="13"/>
        <v>85714.354838709682</v>
      </c>
      <c r="AQ22" s="214">
        <f t="shared" ref="AQ22:AR22" si="14">+AQ18+AQ20</f>
        <v>85063</v>
      </c>
      <c r="AR22" s="216">
        <f t="shared" si="14"/>
        <v>84523.548387096787</v>
      </c>
      <c r="AS22" s="218">
        <f t="shared" ref="AS22" si="15">+AS18+AS20</f>
        <v>83649</v>
      </c>
      <c r="AT22" s="180">
        <f t="shared" si="13"/>
        <v>-874.54838709677585</v>
      </c>
      <c r="AU22" s="11"/>
    </row>
    <row r="23" spans="1:47" s="11" customFormat="1" ht="21" customHeight="1" x14ac:dyDescent="0.2">
      <c r="A23" s="68"/>
      <c r="B23" s="68"/>
      <c r="C23" s="68"/>
      <c r="D23" s="104"/>
      <c r="E23" s="104"/>
    </row>
    <row r="24" spans="1:47" ht="15" x14ac:dyDescent="0.25">
      <c r="B24" s="15"/>
      <c r="D24" s="19"/>
      <c r="E24" s="16"/>
      <c r="F24" s="3"/>
      <c r="H24" s="3"/>
      <c r="N24" s="3"/>
      <c r="AN24" s="3"/>
      <c r="AO24" s="3"/>
      <c r="AP24" s="3"/>
      <c r="AQ24" s="3"/>
      <c r="AR24" s="3"/>
      <c r="AS24" s="3"/>
    </row>
    <row r="25" spans="1:47" ht="14.25" customHeight="1" x14ac:dyDescent="0.2">
      <c r="B25" s="69"/>
      <c r="C25" s="69"/>
      <c r="D25" s="69"/>
      <c r="E25" s="69"/>
    </row>
    <row r="26" spans="1:47" ht="18.600000000000001" customHeight="1" x14ac:dyDescent="0.2">
      <c r="B26" s="69"/>
      <c r="C26" s="69"/>
      <c r="D26" s="69"/>
      <c r="E26" s="69"/>
      <c r="F26" s="3"/>
      <c r="G26" s="3"/>
    </row>
    <row r="27" spans="1:47" ht="15" customHeight="1" x14ac:dyDescent="0.25">
      <c r="B27" s="20"/>
      <c r="C27" s="20"/>
      <c r="D27" s="20"/>
      <c r="E27" s="21"/>
    </row>
    <row r="28" spans="1:47" x14ac:dyDescent="0.2">
      <c r="B28" s="25"/>
    </row>
    <row r="29" spans="1:47" x14ac:dyDescent="0.2">
      <c r="B29" s="25"/>
    </row>
    <row r="30" spans="1:47" ht="18" customHeight="1" x14ac:dyDescent="0.2"/>
    <row r="47" spans="4:4" x14ac:dyDescent="0.2">
      <c r="D47" s="38"/>
    </row>
    <row r="49" spans="5:5" x14ac:dyDescent="0.2">
      <c r="E49" s="4"/>
    </row>
    <row r="80" ht="8.25" customHeight="1" x14ac:dyDescent="0.2"/>
    <row r="81" ht="14.25" customHeight="1" x14ac:dyDescent="0.2"/>
  </sheetData>
  <mergeCells count="13">
    <mergeCell ref="B5:AT5"/>
    <mergeCell ref="B4:AT4"/>
    <mergeCell ref="D22:E22"/>
    <mergeCell ref="F12:Q12"/>
    <mergeCell ref="B15:B16"/>
    <mergeCell ref="C15:C16"/>
    <mergeCell ref="D15:D16"/>
    <mergeCell ref="B6:AT6"/>
    <mergeCell ref="D12:E12"/>
    <mergeCell ref="R12:AC12"/>
    <mergeCell ref="D18:E18"/>
    <mergeCell ref="AD12:AO12"/>
    <mergeCell ref="AP12:AS12"/>
  </mergeCells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LÍQUIDOS DE GAS NATURAL</vt:lpstr>
      <vt:lpstr>LÍQUIDOS DE GAS NATURAL 21-22</vt:lpstr>
      <vt:lpstr>'LÍQUIDOS DE GAS NATURAL'!Área_de_impresión</vt:lpstr>
      <vt:lpstr>'LÍQUIDOS DE GAS NATURAL 21-22'!Área_de_impresión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2022-04-18T21:20:21Z</cp:lastPrinted>
  <dcterms:created xsi:type="dcterms:W3CDTF">1997-07-01T22:48:52Z</dcterms:created>
  <dcterms:modified xsi:type="dcterms:W3CDTF">2022-05-12T14:46:09Z</dcterms:modified>
</cp:coreProperties>
</file>